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66925"/>
  <mc:AlternateContent xmlns:mc="http://schemas.openxmlformats.org/markup-compatibility/2006">
    <mc:Choice Requires="x15">
      <x15ac:absPath xmlns:x15ac="http://schemas.microsoft.com/office/spreadsheetml/2010/11/ac" url="C:\Users\cal.taylor\Downloads\"/>
    </mc:Choice>
  </mc:AlternateContent>
  <xr:revisionPtr revIDLastSave="0" documentId="13_ncr:1_{D12BB3E6-9CBD-4D1E-ABEF-E7EFA10F1C7E}" xr6:coauthVersionLast="45" xr6:coauthVersionMax="45" xr10:uidLastSave="{00000000-0000-0000-0000-000000000000}"/>
  <bookViews>
    <workbookView xWindow="-110" yWindow="-110" windowWidth="19420" windowHeight="10420" tabRatio="777" activeTab="5" xr2:uid="{00000000-000D-0000-FFFF-FFFF00000000}"/>
  </bookViews>
  <sheets>
    <sheet name="New Supply" sheetId="5" r:id="rId1"/>
    <sheet name="Notes" sheetId="16" state="veryHidden" r:id="rId2"/>
    <sheet name="Upgrade" sheetId="2" state="veryHidden" r:id="rId3"/>
    <sheet name="Lead Replacement " sheetId="18" state="hidden" r:id="rId4"/>
    <sheet name="Supply Upgrade" sheetId="17" r:id="rId5"/>
    <sheet name="Mains Requisition" sheetId="4" r:id="rId6"/>
    <sheet name="Lead Replacement1" sheetId="3" state="veryHidden" r:id="rId7"/>
    <sheet name="mains supplied by Ian" sheetId="15" state="veryHidden" r:id="rId8"/>
    <sheet name="Mains supplied lookup" sheetId="19" state="veryHidden" r:id="rId9"/>
    <sheet name="Supplied by Ian" sheetId="8" state="veryHidden" r:id="rId10"/>
    <sheet name="RevisedCharges" sheetId="14" state="veryHidden" r:id="rId11"/>
    <sheet name="IA Materials" sheetId="12" state="veryHidden" r:id="rId12"/>
    <sheet name="IA Items" sheetId="13" state="veryHidden" r:id="rId13"/>
    <sheet name="Supplied by Ravi" sheetId="9" state="veryHidden" r:id="rId14"/>
    <sheet name="ConnectionSize" sheetId="7" state="veryHidden" r:id="rId15"/>
    <sheet name="CarriagewayType" sheetId="11" state="veryHidden" r:id="rId16"/>
    <sheet name="Counties" sheetId="6" state="veryHidden" r:id="rId17"/>
    <sheet name="Road Classification" sheetId="10" state="veryHidden" r:id="rId18"/>
    <sheet name="NewBuild_v1" sheetId="1" state="veryHidden" r:id="rId19"/>
  </sheets>
  <definedNames>
    <definedName name="Bus_stop_suspension">'Supplied by Ian'!$B$27:$B$28</definedName>
    <definedName name="BusStopValues">'Supplied by Ian'!$B$27:$J$28</definedName>
    <definedName name="CarriagewayCost">CarriagewayType!$A$2:$B$5</definedName>
    <definedName name="CarriagewayTypes">CarriagewayType!$A$2:$A$5</definedName>
    <definedName name="ClosureValues">'Supplied by Ian'!$B$31:$M$32</definedName>
    <definedName name="ConnectionSize">ConnectionSize!$A$1:$A$2</definedName>
    <definedName name="ConnectionSizeCost">ConnectionSize!$A$1:$B$2</definedName>
    <definedName name="Counties">Counties!$A$1:$A$139</definedName>
    <definedName name="MainsPipeLay">'mains supplied by Ian'!$X$37:$Z$37</definedName>
    <definedName name="MainsSize">'mains supplied by Ian'!$F$10:$H$10</definedName>
    <definedName name="MainsType">'mains supplied by Ian'!$C$11:$C$28</definedName>
    <definedName name="Open_cut">'mains supplied by Ian'!$B$38:$B$39</definedName>
    <definedName name="RoadClass">'Road Classification'!$A$2:$A$5</definedName>
    <definedName name="RoadClosure">'Supplied by Ian'!$B$31:$B$32</definedName>
    <definedName name="ThreeWayLights">'Supplied by Ian'!$B$23:$B$24</definedName>
    <definedName name="ThreeWayValues">'Supplied by Ian'!$B$23:$J$24</definedName>
    <definedName name="TMvalues">'Supplied by Ian'!$M$29:$M$30</definedName>
    <definedName name="Traffic_management">'Supplied by Ian'!$B$29:$B$30</definedName>
    <definedName name="TrafficManagementCost">'Road Classification'!$A$2:$B$5</definedName>
    <definedName name="TrenchType">'mains supplied by Ian'!$B$38:$B$39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9" i="18" l="1"/>
  <c r="E28" i="18"/>
  <c r="E27" i="18"/>
  <c r="E41" i="4"/>
  <c r="E40" i="4"/>
  <c r="E39" i="4"/>
  <c r="E46" i="17"/>
  <c r="E45" i="17"/>
  <c r="E44" i="17"/>
  <c r="E52" i="5"/>
  <c r="E51" i="5"/>
  <c r="E50" i="5"/>
  <c r="E31" i="4" a="1"/>
  <c r="E31" i="4" s="1"/>
  <c r="E35" i="4" s="1"/>
  <c r="D32" i="4"/>
  <c r="E34" i="17"/>
  <c r="E40" i="5"/>
  <c r="V21" i="15" l="1"/>
  <c r="Z21" i="15" s="1"/>
  <c r="U21" i="15"/>
  <c r="Y21" i="15" s="1"/>
  <c r="T21" i="15"/>
  <c r="X21" i="15" s="1"/>
  <c r="R21" i="15"/>
  <c r="Q21" i="15"/>
  <c r="P21" i="15"/>
  <c r="V35" i="15" l="1"/>
  <c r="V34" i="15"/>
  <c r="V28" i="15"/>
  <c r="V27" i="15"/>
  <c r="V26" i="15"/>
  <c r="V25" i="15"/>
  <c r="V24" i="15"/>
  <c r="V23" i="15"/>
  <c r="V22" i="15"/>
  <c r="V20" i="15"/>
  <c r="V19" i="15"/>
  <c r="V18" i="15"/>
  <c r="V17" i="15"/>
  <c r="V16" i="15"/>
  <c r="V15" i="15"/>
  <c r="V14" i="15"/>
  <c r="V13" i="15"/>
  <c r="V12" i="15"/>
  <c r="V11" i="15"/>
  <c r="U28" i="15"/>
  <c r="U27" i="15"/>
  <c r="U26" i="15"/>
  <c r="U25" i="15"/>
  <c r="U24" i="15"/>
  <c r="U23" i="15"/>
  <c r="U22" i="15"/>
  <c r="U20" i="15"/>
  <c r="U19" i="15"/>
  <c r="U18" i="15"/>
  <c r="U17" i="15"/>
  <c r="U16" i="15"/>
  <c r="U15" i="15"/>
  <c r="U14" i="15"/>
  <c r="U13" i="15"/>
  <c r="U12" i="15"/>
  <c r="U11" i="15"/>
  <c r="T28" i="15"/>
  <c r="T27" i="15"/>
  <c r="T26" i="15"/>
  <c r="T25" i="15"/>
  <c r="T24" i="15"/>
  <c r="T23" i="15"/>
  <c r="T22" i="15"/>
  <c r="T20" i="15"/>
  <c r="T19" i="15"/>
  <c r="T18" i="15"/>
  <c r="T17" i="15"/>
  <c r="T16" i="15"/>
  <c r="T15" i="15"/>
  <c r="T14" i="15"/>
  <c r="T13" i="15"/>
  <c r="T12" i="15"/>
  <c r="T11" i="15"/>
  <c r="R35" i="15"/>
  <c r="R34" i="15"/>
  <c r="R28" i="15"/>
  <c r="Q28" i="15"/>
  <c r="R27" i="15"/>
  <c r="Q27" i="15"/>
  <c r="R26" i="15"/>
  <c r="Q26" i="15"/>
  <c r="R25" i="15"/>
  <c r="Q25" i="15"/>
  <c r="R24" i="15"/>
  <c r="Q24" i="15"/>
  <c r="R23" i="15"/>
  <c r="Q23" i="15"/>
  <c r="R22" i="15"/>
  <c r="Q22" i="15"/>
  <c r="R20" i="15"/>
  <c r="Q20" i="15"/>
  <c r="R19" i="15"/>
  <c r="Q19" i="15"/>
  <c r="R18" i="15"/>
  <c r="Q18" i="15"/>
  <c r="R17" i="15"/>
  <c r="Q17" i="15"/>
  <c r="R16" i="15"/>
  <c r="Q16" i="15"/>
  <c r="R15" i="15"/>
  <c r="Q15" i="15"/>
  <c r="R14" i="15"/>
  <c r="Q14" i="15"/>
  <c r="R13" i="15"/>
  <c r="Q13" i="15"/>
  <c r="R12" i="15"/>
  <c r="Q12" i="15"/>
  <c r="R11" i="15"/>
  <c r="Q11" i="15"/>
  <c r="P28" i="15"/>
  <c r="P27" i="15"/>
  <c r="P26" i="15"/>
  <c r="P25" i="15"/>
  <c r="P24" i="15"/>
  <c r="P23" i="15"/>
  <c r="P22" i="15"/>
  <c r="P20" i="15"/>
  <c r="P19" i="15"/>
  <c r="P18" i="15"/>
  <c r="P17" i="15"/>
  <c r="P16" i="15"/>
  <c r="P15" i="15"/>
  <c r="P14" i="15"/>
  <c r="P13" i="15"/>
  <c r="P12" i="15"/>
  <c r="P11" i="15"/>
  <c r="J14" i="14"/>
  <c r="L14" i="14" s="1"/>
  <c r="I14" i="14"/>
  <c r="T14" i="14" s="1"/>
  <c r="H14" i="14"/>
  <c r="I13" i="14"/>
  <c r="K13" i="14" s="1"/>
  <c r="J37" i="14"/>
  <c r="J35" i="14"/>
  <c r="J32" i="14"/>
  <c r="J29" i="14"/>
  <c r="J26" i="14"/>
  <c r="J22" i="14"/>
  <c r="J21" i="14"/>
  <c r="J20" i="14"/>
  <c r="J19" i="14"/>
  <c r="J18" i="14"/>
  <c r="J17" i="14"/>
  <c r="J11" i="14"/>
  <c r="J10" i="14"/>
  <c r="I37" i="14"/>
  <c r="I35" i="14"/>
  <c r="I32" i="14"/>
  <c r="I29" i="14"/>
  <c r="I22" i="14"/>
  <c r="I21" i="14"/>
  <c r="I20" i="14"/>
  <c r="I18" i="14"/>
  <c r="I12" i="14"/>
  <c r="I11" i="14"/>
  <c r="I10" i="14"/>
  <c r="I9" i="14"/>
  <c r="I8" i="14"/>
  <c r="O14" i="14" l="1"/>
  <c r="Q14" i="14" s="1"/>
  <c r="S14" i="14" s="1"/>
  <c r="K14" i="14"/>
  <c r="N13" i="14"/>
  <c r="H13" i="14"/>
  <c r="J13" i="14"/>
  <c r="T13" i="14" s="1"/>
  <c r="D33" i="1"/>
  <c r="D32" i="1"/>
  <c r="D31" i="1"/>
  <c r="L24" i="1"/>
  <c r="L23" i="1"/>
  <c r="E22" i="1"/>
  <c r="L22" i="1" s="1"/>
  <c r="E21" i="1"/>
  <c r="L21" i="1" s="1"/>
  <c r="E20" i="1"/>
  <c r="L20" i="1" s="1"/>
  <c r="L19" i="1"/>
  <c r="L18" i="1"/>
  <c r="L17" i="1"/>
  <c r="L16" i="1"/>
  <c r="L15" i="1"/>
  <c r="L14" i="1"/>
  <c r="L13" i="1"/>
  <c r="L12" i="1"/>
  <c r="L11" i="1"/>
  <c r="L10" i="1"/>
  <c r="D28" i="1" s="1"/>
  <c r="D30" i="1" s="1"/>
  <c r="D34" i="1" s="1"/>
  <c r="G799" i="13"/>
  <c r="G801" i="13" s="1"/>
  <c r="G789" i="13"/>
  <c r="G791" i="13" s="1"/>
  <c r="G793" i="13" s="1"/>
  <c r="G795" i="13" s="1"/>
  <c r="G780" i="13"/>
  <c r="G747" i="13"/>
  <c r="G711" i="13"/>
  <c r="G668" i="13"/>
  <c r="G281" i="13"/>
  <c r="G280" i="13"/>
  <c r="G279" i="13"/>
  <c r="G278" i="13"/>
  <c r="G277" i="13"/>
  <c r="G276" i="13"/>
  <c r="G275" i="13"/>
  <c r="G274" i="13"/>
  <c r="G273" i="13"/>
  <c r="G272" i="13"/>
  <c r="G271" i="13"/>
  <c r="G270" i="13"/>
  <c r="G269" i="13"/>
  <c r="G268" i="13"/>
  <c r="G267" i="13"/>
  <c r="G266" i="13"/>
  <c r="G265" i="13"/>
  <c r="G264" i="13"/>
  <c r="G263" i="13"/>
  <c r="G262" i="13"/>
  <c r="G261" i="13"/>
  <c r="G260" i="13"/>
  <c r="G259" i="13"/>
  <c r="G258" i="13"/>
  <c r="G256" i="13"/>
  <c r="G255" i="13"/>
  <c r="G254" i="13"/>
  <c r="G252" i="13"/>
  <c r="G251" i="13"/>
  <c r="G250" i="13"/>
  <c r="G249" i="13"/>
  <c r="G248" i="13"/>
  <c r="G247" i="13"/>
  <c r="G246" i="13"/>
  <c r="G245" i="13"/>
  <c r="G244" i="13"/>
  <c r="G243" i="13"/>
  <c r="G242" i="13"/>
  <c r="G241" i="13"/>
  <c r="G240" i="13"/>
  <c r="G239" i="13"/>
  <c r="G238" i="13"/>
  <c r="G237" i="13"/>
  <c r="G236" i="13"/>
  <c r="G235" i="13"/>
  <c r="G234" i="13"/>
  <c r="G233" i="13"/>
  <c r="G232" i="13"/>
  <c r="G231" i="13"/>
  <c r="G230" i="13"/>
  <c r="G229" i="13"/>
  <c r="G228" i="13"/>
  <c r="G227" i="13"/>
  <c r="G226" i="13"/>
  <c r="G225" i="13"/>
  <c r="G224" i="13"/>
  <c r="G223" i="13"/>
  <c r="G222" i="13"/>
  <c r="G221" i="13"/>
  <c r="G220" i="13"/>
  <c r="G219"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K168" i="13"/>
  <c r="G168" i="13"/>
  <c r="G167" i="13"/>
  <c r="G166" i="13"/>
  <c r="G165" i="13"/>
  <c r="G164" i="13"/>
  <c r="G163" i="13"/>
  <c r="G162" i="13"/>
  <c r="G161" i="13"/>
  <c r="G160" i="13"/>
  <c r="G159" i="13"/>
  <c r="G158" i="13"/>
  <c r="G157" i="13"/>
  <c r="G156" i="13"/>
  <c r="G155" i="13"/>
  <c r="G154"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4" i="13"/>
  <c r="G73" i="13"/>
  <c r="G72" i="13"/>
  <c r="G71" i="13"/>
  <c r="G70" i="13"/>
  <c r="G69" i="13"/>
  <c r="G68" i="13"/>
  <c r="G67" i="13"/>
  <c r="G66" i="13"/>
  <c r="G65" i="13"/>
  <c r="G64" i="13"/>
  <c r="G63" i="13"/>
  <c r="G62" i="13"/>
  <c r="G61" i="13"/>
  <c r="G60" i="13"/>
  <c r="G59" i="13"/>
  <c r="G58" i="13"/>
  <c r="G57" i="13"/>
  <c r="G56" i="13"/>
  <c r="G55" i="13"/>
  <c r="G54" i="13"/>
  <c r="G53" i="13"/>
  <c r="G51" i="13"/>
  <c r="G50" i="13"/>
  <c r="G49" i="13"/>
  <c r="G48" i="13"/>
  <c r="G47" i="13"/>
  <c r="G46" i="13"/>
  <c r="G45" i="13"/>
  <c r="F45" i="13"/>
  <c r="F44" i="13"/>
  <c r="G44" i="13" s="1"/>
  <c r="F43" i="13"/>
  <c r="G43" i="13" s="1"/>
  <c r="G42" i="13"/>
  <c r="F42" i="13"/>
  <c r="G41" i="13"/>
  <c r="G40" i="13"/>
  <c r="G39" i="13"/>
  <c r="G38" i="13"/>
  <c r="G37" i="13"/>
  <c r="G36" i="13"/>
  <c r="G35" i="13"/>
  <c r="G34" i="13"/>
  <c r="G33" i="13"/>
  <c r="G32" i="13"/>
  <c r="G31"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2" i="13"/>
  <c r="G1022" i="12"/>
  <c r="G1021" i="12"/>
  <c r="G1020" i="12"/>
  <c r="G1019" i="12"/>
  <c r="G1015" i="12"/>
  <c r="G1014" i="12"/>
  <c r="G1013" i="12"/>
  <c r="G1012" i="12"/>
  <c r="G1011" i="12"/>
  <c r="G1008" i="12"/>
  <c r="G1007" i="12"/>
  <c r="G1006" i="12"/>
  <c r="G1005" i="12"/>
  <c r="G1004" i="12"/>
  <c r="G1000" i="12"/>
  <c r="G999" i="12"/>
  <c r="G998" i="12"/>
  <c r="G997" i="12"/>
  <c r="G996" i="12"/>
  <c r="G992" i="12"/>
  <c r="G991" i="12"/>
  <c r="G990" i="12"/>
  <c r="G989" i="12"/>
  <c r="G988" i="12"/>
  <c r="G987" i="12"/>
  <c r="G984" i="12"/>
  <c r="G983" i="12"/>
  <c r="G982" i="12"/>
  <c r="G981" i="12"/>
  <c r="G980" i="12"/>
  <c r="G979" i="12"/>
  <c r="G978" i="12"/>
  <c r="G974" i="12"/>
  <c r="G973" i="12"/>
  <c r="G972" i="12"/>
  <c r="G971" i="12"/>
  <c r="G967" i="12"/>
  <c r="G966" i="12"/>
  <c r="G965" i="12"/>
  <c r="G964" i="12"/>
  <c r="G968" i="12" s="1"/>
  <c r="G960" i="12"/>
  <c r="G959" i="12"/>
  <c r="G958" i="12"/>
  <c r="G957" i="12"/>
  <c r="G953" i="12"/>
  <c r="G952" i="12"/>
  <c r="G951" i="12"/>
  <c r="G950" i="12"/>
  <c r="G954" i="12" s="1"/>
  <c r="G946" i="12"/>
  <c r="G945" i="12"/>
  <c r="G944" i="12"/>
  <c r="G943" i="12"/>
  <c r="G939" i="12"/>
  <c r="G938" i="12"/>
  <c r="G937" i="12"/>
  <c r="G936" i="12"/>
  <c r="G940" i="12" s="1"/>
  <c r="G932" i="12"/>
  <c r="G933" i="12" s="1"/>
  <c r="G931" i="12"/>
  <c r="G930" i="12"/>
  <c r="G929" i="12"/>
  <c r="G925" i="12"/>
  <c r="G924" i="12"/>
  <c r="G923" i="12"/>
  <c r="G922" i="12"/>
  <c r="G918" i="12"/>
  <c r="G917" i="12"/>
  <c r="G916" i="12"/>
  <c r="G915" i="12"/>
  <c r="G911" i="12"/>
  <c r="G910" i="12"/>
  <c r="G909" i="12"/>
  <c r="G908" i="12"/>
  <c r="G912" i="12" s="1"/>
  <c r="G904" i="12"/>
  <c r="G903" i="12"/>
  <c r="G902" i="12"/>
  <c r="G901" i="12"/>
  <c r="G897" i="12"/>
  <c r="G896" i="12"/>
  <c r="G895" i="12"/>
  <c r="G892" i="12"/>
  <c r="G891" i="12"/>
  <c r="G890" i="12"/>
  <c r="G889" i="12"/>
  <c r="G885" i="12"/>
  <c r="G884" i="12"/>
  <c r="G883" i="12"/>
  <c r="G886" i="12" s="1"/>
  <c r="G880" i="12"/>
  <c r="G879" i="12"/>
  <c r="G878" i="12"/>
  <c r="G877" i="12"/>
  <c r="G873" i="12"/>
  <c r="G872" i="12"/>
  <c r="G871" i="12"/>
  <c r="G874" i="12" s="1"/>
  <c r="G867" i="12"/>
  <c r="G866" i="12"/>
  <c r="G865" i="12"/>
  <c r="G861" i="12"/>
  <c r="G860" i="12"/>
  <c r="G859" i="12"/>
  <c r="G862" i="12" s="1"/>
  <c r="G855" i="12"/>
  <c r="G856" i="12" s="1"/>
  <c r="G854" i="12"/>
  <c r="G853" i="12"/>
  <c r="G849" i="12"/>
  <c r="G848" i="12"/>
  <c r="G847" i="12"/>
  <c r="G843" i="12"/>
  <c r="G842" i="12"/>
  <c r="G844" i="12" s="1"/>
  <c r="G841" i="12"/>
  <c r="G837" i="12"/>
  <c r="G838" i="12" s="1"/>
  <c r="G836" i="12"/>
  <c r="G835" i="12"/>
  <c r="G832" i="12"/>
  <c r="G831" i="12"/>
  <c r="G833" i="12" s="1"/>
  <c r="G830" i="12"/>
  <c r="G826" i="12"/>
  <c r="G827" i="12" s="1"/>
  <c r="G825" i="12"/>
  <c r="G824" i="12"/>
  <c r="G820" i="12"/>
  <c r="G819" i="12"/>
  <c r="G818" i="12"/>
  <c r="G821" i="12" s="1"/>
  <c r="G812" i="12"/>
  <c r="G811" i="12"/>
  <c r="G810" i="12"/>
  <c r="G813" i="12" s="1"/>
  <c r="G806" i="12"/>
  <c r="G805" i="12"/>
  <c r="G804" i="12"/>
  <c r="G807" i="12" s="1"/>
  <c r="G800" i="12"/>
  <c r="G799" i="12"/>
  <c r="G798" i="12"/>
  <c r="G794" i="12"/>
  <c r="G793" i="12"/>
  <c r="G792" i="12"/>
  <c r="G795" i="12" s="1"/>
  <c r="G788" i="12"/>
  <c r="G787" i="12"/>
  <c r="G786" i="12"/>
  <c r="G785" i="12"/>
  <c r="G784" i="12"/>
  <c r="G783" i="12"/>
  <c r="G782" i="12"/>
  <c r="G781" i="12"/>
  <c r="G780" i="12"/>
  <c r="G779" i="12"/>
  <c r="G775" i="12"/>
  <c r="G774" i="12"/>
  <c r="G773" i="12"/>
  <c r="G772" i="12"/>
  <c r="G771" i="12"/>
  <c r="G770" i="12"/>
  <c r="G769" i="12"/>
  <c r="G768" i="12"/>
  <c r="G767" i="12"/>
  <c r="G766" i="12"/>
  <c r="G762" i="12"/>
  <c r="G761" i="12"/>
  <c r="G760" i="12"/>
  <c r="G759" i="12"/>
  <c r="G758" i="12"/>
  <c r="G763" i="12" s="1"/>
  <c r="G757" i="12"/>
  <c r="G756" i="12"/>
  <c r="G755" i="12"/>
  <c r="G754" i="12"/>
  <c r="G753" i="12"/>
  <c r="G749" i="12"/>
  <c r="G748" i="12"/>
  <c r="G747" i="12"/>
  <c r="G746" i="12"/>
  <c r="G745" i="12"/>
  <c r="G744" i="12"/>
  <c r="G743" i="12"/>
  <c r="G742" i="12"/>
  <c r="G741" i="12"/>
  <c r="G740" i="12"/>
  <c r="G736" i="12"/>
  <c r="G735" i="12"/>
  <c r="G734" i="12"/>
  <c r="G733" i="12"/>
  <c r="G732" i="12"/>
  <c r="G731" i="12"/>
  <c r="G730" i="12"/>
  <c r="G729" i="12"/>
  <c r="G728" i="12"/>
  <c r="G727" i="12"/>
  <c r="G723" i="12"/>
  <c r="G722" i="12"/>
  <c r="G721" i="12"/>
  <c r="G720" i="12"/>
  <c r="G719" i="12"/>
  <c r="G718" i="12"/>
  <c r="G717" i="12"/>
  <c r="G716" i="12"/>
  <c r="G715" i="12"/>
  <c r="G714" i="12"/>
  <c r="G709" i="12"/>
  <c r="G708" i="12"/>
  <c r="G707" i="12"/>
  <c r="G706" i="12"/>
  <c r="G705" i="12"/>
  <c r="G704" i="12"/>
  <c r="G703" i="12"/>
  <c r="G699" i="12"/>
  <c r="G698" i="12"/>
  <c r="G697" i="12"/>
  <c r="G696" i="12"/>
  <c r="G695" i="12"/>
  <c r="G694" i="12"/>
  <c r="G693" i="12"/>
  <c r="G692" i="12"/>
  <c r="G691" i="12"/>
  <c r="G690" i="12"/>
  <c r="G689" i="12"/>
  <c r="G688" i="12"/>
  <c r="G684" i="12"/>
  <c r="G683" i="12"/>
  <c r="G682" i="12"/>
  <c r="G681" i="12"/>
  <c r="G680" i="12"/>
  <c r="G679" i="12"/>
  <c r="G678" i="12"/>
  <c r="G677" i="12"/>
  <c r="G676" i="12"/>
  <c r="G675" i="12"/>
  <c r="G674" i="12"/>
  <c r="G673" i="12"/>
  <c r="G669" i="12"/>
  <c r="G668" i="12"/>
  <c r="G667" i="12"/>
  <c r="G666" i="12"/>
  <c r="G665" i="12"/>
  <c r="G664" i="12"/>
  <c r="G663" i="12"/>
  <c r="G662" i="12"/>
  <c r="G661" i="12"/>
  <c r="G660" i="12"/>
  <c r="G659" i="12"/>
  <c r="G658" i="12"/>
  <c r="G654" i="12"/>
  <c r="G653" i="12"/>
  <c r="G652" i="12"/>
  <c r="G651" i="12"/>
  <c r="G650" i="12"/>
  <c r="G649" i="12"/>
  <c r="G648" i="12"/>
  <c r="G647" i="12"/>
  <c r="G646" i="12"/>
  <c r="G645" i="12"/>
  <c r="G644" i="12"/>
  <c r="G643" i="12"/>
  <c r="G639" i="12"/>
  <c r="G638" i="12"/>
  <c r="G637" i="12"/>
  <c r="G636" i="12"/>
  <c r="G635" i="12"/>
  <c r="G634" i="12"/>
  <c r="G633" i="12"/>
  <c r="G632" i="12"/>
  <c r="G631" i="12"/>
  <c r="G630" i="12"/>
  <c r="G629" i="12"/>
  <c r="G628" i="12"/>
  <c r="G624" i="12"/>
  <c r="G623" i="12"/>
  <c r="G622" i="12"/>
  <c r="G621" i="12"/>
  <c r="G620" i="12"/>
  <c r="G619" i="12"/>
  <c r="G618" i="12"/>
  <c r="G617" i="12"/>
  <c r="G616" i="12"/>
  <c r="G615" i="12"/>
  <c r="G614" i="12"/>
  <c r="G609" i="12"/>
  <c r="G608" i="12"/>
  <c r="G607" i="12"/>
  <c r="G606" i="12"/>
  <c r="G605" i="12"/>
  <c r="G604" i="12"/>
  <c r="G603" i="12"/>
  <c r="G602" i="12"/>
  <c r="G599" i="12"/>
  <c r="G598" i="12"/>
  <c r="G597" i="12"/>
  <c r="G596" i="12"/>
  <c r="G600" i="12" s="1"/>
  <c r="G595" i="12"/>
  <c r="G592" i="12"/>
  <c r="G591" i="12"/>
  <c r="G590" i="12"/>
  <c r="G589" i="12"/>
  <c r="G588" i="12"/>
  <c r="G587" i="12"/>
  <c r="G583" i="12"/>
  <c r="G582" i="12"/>
  <c r="G581" i="12"/>
  <c r="G584" i="12" s="1"/>
  <c r="G580" i="12"/>
  <c r="G575" i="12"/>
  <c r="G574" i="12"/>
  <c r="G571" i="12"/>
  <c r="G570" i="12"/>
  <c r="G569" i="12"/>
  <c r="G568" i="12"/>
  <c r="G567" i="12"/>
  <c r="G561" i="12"/>
  <c r="G560" i="12"/>
  <c r="G559" i="12"/>
  <c r="G558" i="12"/>
  <c r="G557" i="12"/>
  <c r="G562" i="12" s="1"/>
  <c r="G556" i="12"/>
  <c r="G552" i="12"/>
  <c r="G551" i="12"/>
  <c r="G550" i="12"/>
  <c r="G549" i="12"/>
  <c r="G548" i="12"/>
  <c r="G547" i="12"/>
  <c r="G546" i="12"/>
  <c r="G545" i="12"/>
  <c r="G544" i="12"/>
  <c r="G553" i="12" s="1"/>
  <c r="G539" i="12"/>
  <c r="G538" i="12"/>
  <c r="G537" i="12"/>
  <c r="G536" i="12"/>
  <c r="G535" i="12"/>
  <c r="G534" i="12"/>
  <c r="G533" i="12"/>
  <c r="G532" i="12"/>
  <c r="G531" i="12"/>
  <c r="G530" i="12"/>
  <c r="G525" i="12"/>
  <c r="G524" i="12"/>
  <c r="G523" i="12"/>
  <c r="G522" i="12"/>
  <c r="G521" i="12"/>
  <c r="G520" i="12"/>
  <c r="G519" i="12"/>
  <c r="G518" i="12"/>
  <c r="G517" i="12"/>
  <c r="G516" i="12"/>
  <c r="G515" i="12"/>
  <c r="G509" i="12"/>
  <c r="G508" i="12"/>
  <c r="G507" i="12"/>
  <c r="G506" i="12"/>
  <c r="G505" i="12"/>
  <c r="G504" i="12"/>
  <c r="G503" i="12"/>
  <c r="G502" i="12"/>
  <c r="G501" i="12"/>
  <c r="G500" i="12"/>
  <c r="G499" i="12"/>
  <c r="G498" i="12"/>
  <c r="G493" i="12"/>
  <c r="G492" i="12"/>
  <c r="G491" i="12"/>
  <c r="G490" i="12"/>
  <c r="G489" i="12"/>
  <c r="G494" i="12" s="1"/>
  <c r="G488" i="12"/>
  <c r="G484" i="12"/>
  <c r="G483" i="12"/>
  <c r="G482" i="12"/>
  <c r="G481" i="12"/>
  <c r="G480" i="12"/>
  <c r="G479" i="12"/>
  <c r="G478" i="12"/>
  <c r="G477" i="12"/>
  <c r="G476" i="12"/>
  <c r="G475" i="12"/>
  <c r="G474" i="12"/>
  <c r="G469" i="12"/>
  <c r="G468" i="12"/>
  <c r="G467" i="12"/>
  <c r="G466" i="12"/>
  <c r="G465" i="12"/>
  <c r="G464" i="12"/>
  <c r="G463" i="12"/>
  <c r="G462" i="12"/>
  <c r="G461" i="12"/>
  <c r="G456" i="12"/>
  <c r="G455" i="12"/>
  <c r="G454" i="12"/>
  <c r="G453" i="12"/>
  <c r="G452" i="12"/>
  <c r="G449" i="12"/>
  <c r="G448" i="12"/>
  <c r="G447" i="12"/>
  <c r="G446" i="12"/>
  <c r="G445" i="12"/>
  <c r="G442" i="12"/>
  <c r="G441" i="12"/>
  <c r="G440" i="12"/>
  <c r="G439" i="12"/>
  <c r="G433" i="12"/>
  <c r="G432" i="12"/>
  <c r="G431" i="12"/>
  <c r="G430" i="12"/>
  <c r="G429" i="12"/>
  <c r="G428" i="12"/>
  <c r="G423" i="12"/>
  <c r="G422" i="12"/>
  <c r="G421" i="12"/>
  <c r="G420" i="12"/>
  <c r="G419" i="12"/>
  <c r="G415" i="12"/>
  <c r="G414" i="12"/>
  <c r="G413" i="12"/>
  <c r="G412" i="12"/>
  <c r="G411" i="12"/>
  <c r="G410" i="12"/>
  <c r="G404" i="12"/>
  <c r="G403" i="12"/>
  <c r="G402" i="12"/>
  <c r="G401" i="12"/>
  <c r="G405" i="12" s="1"/>
  <c r="G400" i="12"/>
  <c r="G397" i="12"/>
  <c r="G396" i="12"/>
  <c r="G395" i="12"/>
  <c r="G394" i="12"/>
  <c r="G393" i="12"/>
  <c r="G389" i="12"/>
  <c r="G388" i="12"/>
  <c r="G387" i="12"/>
  <c r="G386" i="12"/>
  <c r="G385" i="12"/>
  <c r="G382" i="12"/>
  <c r="G381" i="12"/>
  <c r="G378" i="12"/>
  <c r="G377" i="12"/>
  <c r="G376" i="12"/>
  <c r="G375" i="12"/>
  <c r="G374" i="12"/>
  <c r="G371" i="12"/>
  <c r="G370" i="12"/>
  <c r="G367" i="12"/>
  <c r="G366" i="12"/>
  <c r="G365" i="12"/>
  <c r="G364" i="12"/>
  <c r="G363" i="12"/>
  <c r="G359" i="12"/>
  <c r="G356" i="12"/>
  <c r="G355" i="12"/>
  <c r="G354" i="12"/>
  <c r="G353" i="12"/>
  <c r="G352" i="12"/>
  <c r="G348" i="12"/>
  <c r="G347" i="12"/>
  <c r="G344" i="12"/>
  <c r="G343" i="12"/>
  <c r="G342" i="12"/>
  <c r="G341" i="12"/>
  <c r="G340" i="12"/>
  <c r="G339" i="12"/>
  <c r="G334" i="12"/>
  <c r="G331" i="12"/>
  <c r="G330" i="12"/>
  <c r="G329" i="12"/>
  <c r="G328" i="12"/>
  <c r="G327" i="12"/>
  <c r="G326" i="12"/>
  <c r="G322" i="12"/>
  <c r="G321" i="12"/>
  <c r="G318" i="12"/>
  <c r="G317" i="12"/>
  <c r="G316" i="12"/>
  <c r="G315" i="12"/>
  <c r="G314" i="12"/>
  <c r="G313" i="12"/>
  <c r="G309" i="12"/>
  <c r="G308" i="12"/>
  <c r="G307" i="12"/>
  <c r="G303" i="12"/>
  <c r="G302" i="12"/>
  <c r="G301" i="12"/>
  <c r="G300" i="12"/>
  <c r="G296" i="12"/>
  <c r="G295" i="12"/>
  <c r="G294" i="12"/>
  <c r="G293" i="12"/>
  <c r="G290" i="12"/>
  <c r="K33" i="15" s="1"/>
  <c r="G289" i="12"/>
  <c r="G288" i="12"/>
  <c r="G287" i="12"/>
  <c r="G286" i="12"/>
  <c r="G282" i="12"/>
  <c r="G281" i="12"/>
  <c r="G280" i="12"/>
  <c r="G279" i="12"/>
  <c r="G283" i="12" s="1"/>
  <c r="G275" i="12"/>
  <c r="G274" i="12"/>
  <c r="G273" i="12"/>
  <c r="G272" i="12"/>
  <c r="G271" i="12"/>
  <c r="G270" i="12"/>
  <c r="G269" i="12"/>
  <c r="G268" i="12"/>
  <c r="G267" i="12"/>
  <c r="G263" i="12"/>
  <c r="G262" i="12"/>
  <c r="G261" i="12"/>
  <c r="G260" i="12"/>
  <c r="G259" i="12"/>
  <c r="G258" i="12"/>
  <c r="G264" i="12" s="1"/>
  <c r="G257" i="12"/>
  <c r="G256" i="12"/>
  <c r="G255" i="12"/>
  <c r="G251" i="12"/>
  <c r="G250" i="12"/>
  <c r="G249" i="12"/>
  <c r="G248" i="12"/>
  <c r="G247" i="12"/>
  <c r="G246" i="12"/>
  <c r="G245" i="12"/>
  <c r="G244" i="12"/>
  <c r="G243" i="12"/>
  <c r="G242" i="12"/>
  <c r="G241" i="12"/>
  <c r="G237" i="12"/>
  <c r="G236" i="12"/>
  <c r="G235" i="12"/>
  <c r="G234" i="12"/>
  <c r="G233" i="12"/>
  <c r="G232" i="12"/>
  <c r="G231" i="12"/>
  <c r="G230" i="12"/>
  <c r="G229" i="12"/>
  <c r="G224" i="12"/>
  <c r="G223" i="12"/>
  <c r="G222" i="12"/>
  <c r="G221" i="12"/>
  <c r="G220" i="12"/>
  <c r="G219" i="12"/>
  <c r="G218" i="12"/>
  <c r="G217" i="12"/>
  <c r="G216" i="12"/>
  <c r="G215" i="12"/>
  <c r="G211" i="12"/>
  <c r="G210" i="12"/>
  <c r="G209" i="12"/>
  <c r="G208" i="12"/>
  <c r="G207" i="12"/>
  <c r="G206" i="12"/>
  <c r="G205" i="12"/>
  <c r="G204" i="12"/>
  <c r="G203" i="12"/>
  <c r="G202" i="12"/>
  <c r="G212" i="12" s="1"/>
  <c r="K30" i="15" s="1"/>
  <c r="G198" i="12"/>
  <c r="G197" i="12"/>
  <c r="G196" i="12"/>
  <c r="G195" i="12"/>
  <c r="G194" i="12"/>
  <c r="G193" i="12"/>
  <c r="G192" i="12"/>
  <c r="G191" i="12"/>
  <c r="G190" i="12"/>
  <c r="G189" i="12"/>
  <c r="G185" i="12"/>
  <c r="G184" i="12"/>
  <c r="G183" i="12"/>
  <c r="G182" i="12"/>
  <c r="G187" i="12" s="1"/>
  <c r="G177" i="12"/>
  <c r="G176" i="12"/>
  <c r="G175" i="12"/>
  <c r="G174" i="12"/>
  <c r="G171" i="12"/>
  <c r="G170" i="12"/>
  <c r="G169" i="12"/>
  <c r="G168" i="12"/>
  <c r="G167" i="12"/>
  <c r="G163" i="12"/>
  <c r="G162" i="12"/>
  <c r="G161" i="12"/>
  <c r="G160" i="12"/>
  <c r="G156" i="12"/>
  <c r="G155" i="12"/>
  <c r="G154" i="12"/>
  <c r="G153" i="12"/>
  <c r="G157" i="12" s="1"/>
  <c r="G149" i="12"/>
  <c r="G148" i="12"/>
  <c r="G147" i="12"/>
  <c r="G142" i="12"/>
  <c r="G141" i="12"/>
  <c r="G140" i="12"/>
  <c r="G139" i="12"/>
  <c r="G135" i="12"/>
  <c r="G134" i="12"/>
  <c r="G133" i="12"/>
  <c r="G132" i="12"/>
  <c r="K128" i="12"/>
  <c r="G128" i="12"/>
  <c r="G127" i="12"/>
  <c r="G126" i="12"/>
  <c r="G125" i="12"/>
  <c r="G129" i="12" s="1"/>
  <c r="G121" i="12"/>
  <c r="G120" i="12"/>
  <c r="G119" i="12"/>
  <c r="G118" i="12"/>
  <c r="G114" i="12"/>
  <c r="G113" i="12"/>
  <c r="G112" i="12"/>
  <c r="G111" i="12"/>
  <c r="G106" i="12"/>
  <c r="G105" i="12"/>
  <c r="G104" i="12"/>
  <c r="G103" i="12"/>
  <c r="G107" i="12" s="1"/>
  <c r="G99" i="12"/>
  <c r="G98" i="12"/>
  <c r="G97" i="12"/>
  <c r="G96" i="12"/>
  <c r="G100" i="12" s="1"/>
  <c r="G92" i="12"/>
  <c r="G91" i="12"/>
  <c r="G90" i="12"/>
  <c r="G89" i="12"/>
  <c r="G93" i="12" s="1"/>
  <c r="G85" i="12"/>
  <c r="G84" i="12"/>
  <c r="G83" i="12"/>
  <c r="G82" i="12"/>
  <c r="G86" i="12" s="1"/>
  <c r="G77" i="12"/>
  <c r="G76" i="12"/>
  <c r="G75" i="12"/>
  <c r="G74" i="12"/>
  <c r="G78" i="12" s="1"/>
  <c r="G70" i="12"/>
  <c r="G69" i="12"/>
  <c r="G68" i="12"/>
  <c r="G67" i="12"/>
  <c r="G71" i="12" s="1"/>
  <c r="G63" i="12"/>
  <c r="G62" i="12"/>
  <c r="G61" i="12"/>
  <c r="G60" i="12"/>
  <c r="G56" i="12"/>
  <c r="G55" i="12"/>
  <c r="G54" i="12"/>
  <c r="G53" i="12"/>
  <c r="G57" i="12" s="1"/>
  <c r="G50" i="12"/>
  <c r="G49" i="12"/>
  <c r="G51" i="12" s="1"/>
  <c r="G48" i="12"/>
  <c r="G47" i="12"/>
  <c r="G43" i="12"/>
  <c r="G42" i="12"/>
  <c r="G41" i="12"/>
  <c r="G40" i="12"/>
  <c r="G36" i="12"/>
  <c r="G35" i="12"/>
  <c r="G34" i="12"/>
  <c r="G33" i="12"/>
  <c r="G37" i="12" s="1"/>
  <c r="G27" i="12"/>
  <c r="G26" i="12"/>
  <c r="G25" i="12"/>
  <c r="G24" i="12"/>
  <c r="G21" i="12"/>
  <c r="G20" i="12"/>
  <c r="G19" i="12"/>
  <c r="G18" i="12"/>
  <c r="G17" i="12"/>
  <c r="G13" i="12"/>
  <c r="G12" i="12"/>
  <c r="G11" i="12"/>
  <c r="G14" i="12" s="1"/>
  <c r="G10" i="12"/>
  <c r="G6" i="12"/>
  <c r="G5" i="12"/>
  <c r="G4" i="12"/>
  <c r="G3" i="12"/>
  <c r="L37" i="14"/>
  <c r="O37" i="14" s="1"/>
  <c r="T37" i="14"/>
  <c r="H37" i="14"/>
  <c r="V36" i="14"/>
  <c r="L35" i="14"/>
  <c r="O35" i="14" s="1"/>
  <c r="K35" i="14"/>
  <c r="N35" i="14" s="1"/>
  <c r="H35" i="14"/>
  <c r="V34" i="14"/>
  <c r="M34" i="14"/>
  <c r="K32" i="14"/>
  <c r="N32" i="14" s="1"/>
  <c r="H32" i="14"/>
  <c r="V31" i="14"/>
  <c r="M31" i="14"/>
  <c r="L29" i="14"/>
  <c r="O29" i="14" s="1"/>
  <c r="T29" i="14"/>
  <c r="H29" i="14"/>
  <c r="V28" i="14"/>
  <c r="L26" i="14"/>
  <c r="O26" i="14" s="1"/>
  <c r="D26" i="14"/>
  <c r="I26" i="14" s="1"/>
  <c r="V25" i="14"/>
  <c r="L22" i="14"/>
  <c r="O22" i="14" s="1"/>
  <c r="K22" i="14"/>
  <c r="N22" i="14" s="1"/>
  <c r="T21" i="14"/>
  <c r="L21" i="14"/>
  <c r="O21" i="14" s="1"/>
  <c r="K21" i="14"/>
  <c r="H21" i="14"/>
  <c r="L20" i="14"/>
  <c r="O20" i="14" s="1"/>
  <c r="T20" i="14"/>
  <c r="H20" i="14"/>
  <c r="L19" i="14"/>
  <c r="O19" i="14" s="1"/>
  <c r="D19" i="14"/>
  <c r="I19" i="14" s="1"/>
  <c r="L18" i="14"/>
  <c r="O18" i="14" s="1"/>
  <c r="K18" i="14"/>
  <c r="N18" i="14" s="1"/>
  <c r="H18" i="14"/>
  <c r="L17" i="14"/>
  <c r="D17" i="14"/>
  <c r="I17" i="14" s="1"/>
  <c r="K12" i="14"/>
  <c r="N12" i="14" s="1"/>
  <c r="J12" i="14"/>
  <c r="L11" i="14"/>
  <c r="O11" i="14" s="1"/>
  <c r="K11" i="14"/>
  <c r="N11" i="14" s="1"/>
  <c r="H11" i="14"/>
  <c r="L10" i="14"/>
  <c r="O10" i="14" s="1"/>
  <c r="T10" i="14"/>
  <c r="H10" i="14"/>
  <c r="K9" i="14"/>
  <c r="N9" i="14" s="1"/>
  <c r="K8" i="14"/>
  <c r="N8" i="14" s="1"/>
  <c r="M32" i="8"/>
  <c r="L32" i="8"/>
  <c r="M30" i="8"/>
  <c r="L30" i="8"/>
  <c r="M28" i="8"/>
  <c r="L28" i="8"/>
  <c r="J24" i="8"/>
  <c r="L20" i="8"/>
  <c r="M20" i="8" s="1"/>
  <c r="L19" i="8"/>
  <c r="M19" i="8" s="1"/>
  <c r="L18" i="8"/>
  <c r="M18" i="8" s="1"/>
  <c r="J17" i="8"/>
  <c r="L17" i="8" s="1"/>
  <c r="M16" i="8"/>
  <c r="L16" i="8"/>
  <c r="J15" i="8"/>
  <c r="L15" i="8" s="1"/>
  <c r="M15" i="8" s="1"/>
  <c r="E35" i="17" s="1"/>
  <c r="K12" i="8"/>
  <c r="L11" i="8"/>
  <c r="M11" i="8" s="1"/>
  <c r="Z35" i="15"/>
  <c r="Z34" i="15"/>
  <c r="Z28" i="15"/>
  <c r="Y28" i="15"/>
  <c r="X28" i="15"/>
  <c r="Z27" i="15"/>
  <c r="Y27" i="15"/>
  <c r="X27" i="15"/>
  <c r="Z26" i="15"/>
  <c r="Y26" i="15"/>
  <c r="X26" i="15"/>
  <c r="Z25" i="15"/>
  <c r="Y25" i="15"/>
  <c r="X25" i="15"/>
  <c r="Z24" i="15"/>
  <c r="Y24" i="15"/>
  <c r="X24" i="15"/>
  <c r="Z23" i="15"/>
  <c r="Y23" i="15"/>
  <c r="X23" i="15"/>
  <c r="Z22" i="15"/>
  <c r="Y22" i="15"/>
  <c r="X22" i="15"/>
  <c r="Z20" i="15"/>
  <c r="Y20" i="15"/>
  <c r="X20" i="15"/>
  <c r="Z19" i="15"/>
  <c r="Y19" i="15"/>
  <c r="X19" i="15"/>
  <c r="Z18" i="15"/>
  <c r="Y18" i="15"/>
  <c r="X18" i="15"/>
  <c r="Z17" i="15"/>
  <c r="Y17" i="15"/>
  <c r="X17" i="15"/>
  <c r="Z16" i="15"/>
  <c r="Y16" i="15"/>
  <c r="X16" i="15"/>
  <c r="Z15" i="15"/>
  <c r="Y15" i="15"/>
  <c r="X15" i="15"/>
  <c r="Z14" i="15"/>
  <c r="Y14" i="15"/>
  <c r="X14" i="15"/>
  <c r="Z13" i="15"/>
  <c r="Y13" i="15"/>
  <c r="X13" i="15"/>
  <c r="Z12" i="15"/>
  <c r="Y12" i="15"/>
  <c r="X12" i="15"/>
  <c r="X11" i="15"/>
  <c r="Z11" i="15"/>
  <c r="Y11" i="15"/>
  <c r="D27" i="2"/>
  <c r="D26" i="2"/>
  <c r="L19" i="2"/>
  <c r="L18" i="2"/>
  <c r="L17" i="2"/>
  <c r="L16" i="2"/>
  <c r="L15" i="2"/>
  <c r="L14" i="2"/>
  <c r="L13" i="2"/>
  <c r="D23" i="2" s="1"/>
  <c r="D25" i="2" s="1"/>
  <c r="D28" i="2" s="1"/>
  <c r="L12" i="2"/>
  <c r="L11" i="2"/>
  <c r="L10" i="2"/>
  <c r="L9" i="2"/>
  <c r="L21" i="2" s="1"/>
  <c r="E37" i="17" l="1"/>
  <c r="E43" i="5"/>
  <c r="E38" i="4"/>
  <c r="E42" i="4" s="1"/>
  <c r="E44" i="4" s="1"/>
  <c r="E43" i="17"/>
  <c r="E47" i="17" s="1"/>
  <c r="E49" i="5"/>
  <c r="E26" i="18"/>
  <c r="E30" i="18" s="1"/>
  <c r="E32" i="18" s="1"/>
  <c r="G225" i="12"/>
  <c r="G510" i="12"/>
  <c r="G611" i="12"/>
  <c r="G625" i="12"/>
  <c r="G710" i="12"/>
  <c r="G737" i="12"/>
  <c r="G1023" i="12"/>
  <c r="G572" i="12"/>
  <c r="G122" i="12"/>
  <c r="G136" i="12"/>
  <c r="G150" i="12"/>
  <c r="G178" i="12"/>
  <c r="G238" i="12"/>
  <c r="G297" i="12"/>
  <c r="G310" i="12"/>
  <c r="G750" i="12"/>
  <c r="G789" i="12"/>
  <c r="G898" i="12"/>
  <c r="G926" i="12"/>
  <c r="G993" i="12"/>
  <c r="G1001" i="12"/>
  <c r="G199" i="12"/>
  <c r="G390" i="12"/>
  <c r="G443" i="12"/>
  <c r="G457" i="12"/>
  <c r="L35" i="15" s="1"/>
  <c r="U35" i="15" s="1"/>
  <c r="Y35" i="15" s="1"/>
  <c r="G670" i="12"/>
  <c r="G700" i="12"/>
  <c r="L26" i="1"/>
  <c r="E36" i="17"/>
  <c r="E42" i="5"/>
  <c r="G7" i="12"/>
  <c r="G28" i="12"/>
  <c r="G164" i="12"/>
  <c r="G450" i="12"/>
  <c r="K35" i="15" s="1"/>
  <c r="T35" i="15" s="1"/>
  <c r="X35" i="15" s="1"/>
  <c r="G526" i="12"/>
  <c r="G593" i="12"/>
  <c r="G850" i="12"/>
  <c r="G252" i="12"/>
  <c r="G398" i="12"/>
  <c r="G426" i="12"/>
  <c r="G640" i="12"/>
  <c r="G1016" i="12"/>
  <c r="G44" i="12"/>
  <c r="G143" i="12"/>
  <c r="G304" i="12"/>
  <c r="G435" i="12"/>
  <c r="G470" i="12"/>
  <c r="G576" i="12"/>
  <c r="G724" i="12"/>
  <c r="G776" i="12"/>
  <c r="G801" i="12"/>
  <c r="G905" i="12"/>
  <c r="G919" i="12"/>
  <c r="G64" i="12"/>
  <c r="G115" i="12"/>
  <c r="G276" i="12"/>
  <c r="K32" i="15" s="1"/>
  <c r="T32" i="15" s="1"/>
  <c r="X32" i="15" s="1"/>
  <c r="G416" i="12"/>
  <c r="G485" i="12"/>
  <c r="K8" i="8" s="1"/>
  <c r="G540" i="12"/>
  <c r="G655" i="12"/>
  <c r="G685" i="12"/>
  <c r="G868" i="12"/>
  <c r="G947" i="12"/>
  <c r="G961" i="12"/>
  <c r="G975" i="12"/>
  <c r="Q35" i="15"/>
  <c r="P30" i="15"/>
  <c r="T30" i="15"/>
  <c r="X30" i="15" s="1"/>
  <c r="T33" i="15"/>
  <c r="X33" i="15" s="1"/>
  <c r="P33" i="15"/>
  <c r="N14" i="14"/>
  <c r="U14" i="14" s="1"/>
  <c r="M14" i="14"/>
  <c r="P13" i="14"/>
  <c r="L13" i="14"/>
  <c r="E53" i="5"/>
  <c r="O17" i="14"/>
  <c r="Q17" i="14" s="1"/>
  <c r="S17" i="14" s="1"/>
  <c r="N21" i="14"/>
  <c r="P21" i="14" s="1"/>
  <c r="R21" i="14" s="1"/>
  <c r="Q37" i="14"/>
  <c r="S37" i="14" s="1"/>
  <c r="K26" i="14"/>
  <c r="N26" i="14" s="1"/>
  <c r="T26" i="14"/>
  <c r="P32" i="14"/>
  <c r="R32" i="14" s="1"/>
  <c r="K37" i="14"/>
  <c r="N37" i="14" s="1"/>
  <c r="H26" i="14"/>
  <c r="K29" i="14"/>
  <c r="N29" i="14" s="1"/>
  <c r="T11" i="14"/>
  <c r="T32" i="14"/>
  <c r="Q11" i="14"/>
  <c r="S11" i="14" s="1"/>
  <c r="K10" i="14"/>
  <c r="P9" i="14"/>
  <c r="R9" i="14" s="1"/>
  <c r="Q26" i="14"/>
  <c r="S26" i="14" s="1"/>
  <c r="Q22" i="14"/>
  <c r="S22" i="14" s="1"/>
  <c r="F369" i="12"/>
  <c r="G369" i="12" s="1"/>
  <c r="F333" i="12"/>
  <c r="G333" i="12" s="1"/>
  <c r="K31" i="15"/>
  <c r="G803" i="13"/>
  <c r="G804" i="13" s="1"/>
  <c r="F346" i="12"/>
  <c r="G346" i="12" s="1"/>
  <c r="F380" i="12"/>
  <c r="G380" i="12" s="1"/>
  <c r="L31" i="15"/>
  <c r="P8" i="14"/>
  <c r="Q18" i="14"/>
  <c r="S18" i="14" s="1"/>
  <c r="G372" i="12"/>
  <c r="K19" i="14"/>
  <c r="N19" i="14" s="1"/>
  <c r="Q19" i="14"/>
  <c r="S19" i="14" s="1"/>
  <c r="F379" i="12"/>
  <c r="G379" i="12" s="1"/>
  <c r="F345" i="12"/>
  <c r="G345" i="12" s="1"/>
  <c r="G349" i="12" s="1"/>
  <c r="L34" i="15" s="1"/>
  <c r="L30" i="15"/>
  <c r="E9" i="14"/>
  <c r="J9" i="14" s="1"/>
  <c r="K9" i="8"/>
  <c r="Q20" i="14"/>
  <c r="S20" i="14" s="1"/>
  <c r="T17" i="14"/>
  <c r="K17" i="14"/>
  <c r="N17" i="14" s="1"/>
  <c r="M33" i="15"/>
  <c r="L33" i="15"/>
  <c r="F357" i="12"/>
  <c r="G357" i="12" s="1"/>
  <c r="F319" i="12"/>
  <c r="G319" i="12" s="1"/>
  <c r="G323" i="12" s="1"/>
  <c r="L32" i="15"/>
  <c r="M18" i="14"/>
  <c r="M26" i="14"/>
  <c r="M21" i="14"/>
  <c r="F358" i="12"/>
  <c r="G358" i="12" s="1"/>
  <c r="F320" i="12"/>
  <c r="G320" i="12" s="1"/>
  <c r="P35" i="14"/>
  <c r="M35" i="14"/>
  <c r="M11" i="14"/>
  <c r="Q35" i="14"/>
  <c r="S35" i="14" s="1"/>
  <c r="M22" i="14"/>
  <c r="M17" i="8"/>
  <c r="E41" i="5" s="1"/>
  <c r="T18" i="14"/>
  <c r="T22" i="14"/>
  <c r="H17" i="14"/>
  <c r="H19" i="14"/>
  <c r="T19" i="14"/>
  <c r="T35" i="14"/>
  <c r="G713" i="13"/>
  <c r="L24" i="8"/>
  <c r="M24" i="8" s="1"/>
  <c r="L32" i="14"/>
  <c r="O32" i="14" s="1"/>
  <c r="F332" i="12"/>
  <c r="G332" i="12" s="1"/>
  <c r="H12" i="14"/>
  <c r="T12" i="14"/>
  <c r="F368" i="12"/>
  <c r="G368" i="12" s="1"/>
  <c r="L12" i="8"/>
  <c r="M12" i="8" s="1"/>
  <c r="K20" i="14"/>
  <c r="N20" i="14" s="1"/>
  <c r="Q10" i="14"/>
  <c r="S10" i="14" s="1"/>
  <c r="M29" i="14"/>
  <c r="Q29" i="14"/>
  <c r="G360" i="12" l="1"/>
  <c r="P35" i="15"/>
  <c r="E8" i="14"/>
  <c r="J8" i="14" s="1"/>
  <c r="P32" i="15"/>
  <c r="U21" i="14"/>
  <c r="G383" i="12"/>
  <c r="G336" i="12"/>
  <c r="K34" i="15" s="1"/>
  <c r="P34" i="15" s="1"/>
  <c r="R33" i="15"/>
  <c r="V33" i="15"/>
  <c r="Z33" i="15" s="1"/>
  <c r="Q32" i="15"/>
  <c r="U32" i="15"/>
  <c r="Y32" i="15" s="1"/>
  <c r="Q33" i="15"/>
  <c r="U33" i="15"/>
  <c r="Y33" i="15" s="1"/>
  <c r="Q31" i="15"/>
  <c r="U31" i="15"/>
  <c r="Y31" i="15" s="1"/>
  <c r="T31" i="15"/>
  <c r="X31" i="15" s="1"/>
  <c r="P31" i="15"/>
  <c r="Q34" i="15"/>
  <c r="U34" i="15"/>
  <c r="Y34" i="15" s="1"/>
  <c r="U30" i="15"/>
  <c r="Y30" i="15" s="1"/>
  <c r="Q30" i="15"/>
  <c r="P14" i="14"/>
  <c r="O13" i="14"/>
  <c r="U13" i="14" s="1"/>
  <c r="M13" i="14"/>
  <c r="R13" i="14"/>
  <c r="N10" i="14"/>
  <c r="P10" i="14" s="1"/>
  <c r="M10" i="14"/>
  <c r="U26" i="14"/>
  <c r="U29" i="14"/>
  <c r="U37" i="14"/>
  <c r="M37" i="14"/>
  <c r="U22" i="14"/>
  <c r="L12" i="14"/>
  <c r="O12" i="14" s="1"/>
  <c r="U12" i="14" s="1"/>
  <c r="U11" i="14"/>
  <c r="Q21" i="14"/>
  <c r="S21" i="14" s="1"/>
  <c r="U10" i="14"/>
  <c r="U18" i="14"/>
  <c r="V35" i="14"/>
  <c r="R35" i="14"/>
  <c r="S29" i="14"/>
  <c r="U19" i="14"/>
  <c r="M19" i="14"/>
  <c r="H9" i="14"/>
  <c r="T9" i="14"/>
  <c r="U32" i="14"/>
  <c r="M32" i="14"/>
  <c r="M31" i="15"/>
  <c r="R8" i="14"/>
  <c r="T8" i="14"/>
  <c r="H8" i="14"/>
  <c r="P26" i="14"/>
  <c r="G715" i="13"/>
  <c r="G717" i="13" s="1"/>
  <c r="M32" i="15"/>
  <c r="P18" i="14"/>
  <c r="G806" i="13"/>
  <c r="G808" i="13" s="1"/>
  <c r="G810" i="13" s="1"/>
  <c r="G812" i="13" s="1"/>
  <c r="G814" i="13" s="1"/>
  <c r="G816" i="13" s="1"/>
  <c r="G818" i="13" s="1"/>
  <c r="G820" i="13" s="1"/>
  <c r="G822" i="13" s="1"/>
  <c r="L8" i="8"/>
  <c r="M8" i="8" s="1"/>
  <c r="U20" i="14"/>
  <c r="M20" i="14"/>
  <c r="P11" i="14"/>
  <c r="P22" i="14"/>
  <c r="P12" i="14"/>
  <c r="E31" i="5" s="1"/>
  <c r="U17" i="14"/>
  <c r="M17" i="14"/>
  <c r="U35" i="14"/>
  <c r="M30" i="15"/>
  <c r="V21" i="14"/>
  <c r="L9" i="8"/>
  <c r="M9" i="8" s="1"/>
  <c r="E33" i="17" l="1"/>
  <c r="E39" i="17" s="1"/>
  <c r="E40" i="17" s="1"/>
  <c r="E39" i="5"/>
  <c r="E45" i="5" s="1"/>
  <c r="E46" i="5" s="1"/>
  <c r="T34" i="15"/>
  <c r="X34" i="15" s="1"/>
  <c r="X37" i="15" s="1"/>
  <c r="Y37" i="15"/>
  <c r="V31" i="15"/>
  <c r="Z31" i="15" s="1"/>
  <c r="R31" i="15"/>
  <c r="V32" i="15"/>
  <c r="Z32" i="15" s="1"/>
  <c r="R32" i="15"/>
  <c r="V30" i="15"/>
  <c r="Z30" i="15" s="1"/>
  <c r="Z37" i="15" s="1"/>
  <c r="R30" i="15"/>
  <c r="M12" i="14"/>
  <c r="V14" i="14"/>
  <c r="E28" i="5" s="1"/>
  <c r="R14" i="14"/>
  <c r="Q13" i="14"/>
  <c r="R10" i="14"/>
  <c r="V10" i="14"/>
  <c r="P37" i="14"/>
  <c r="P29" i="14"/>
  <c r="P20" i="14"/>
  <c r="Q12" i="14"/>
  <c r="L8" i="14"/>
  <c r="O8" i="14" s="1"/>
  <c r="Q32" i="14"/>
  <c r="V26" i="14"/>
  <c r="R26" i="14"/>
  <c r="R12" i="14"/>
  <c r="V11" i="14"/>
  <c r="R11" i="14"/>
  <c r="G719" i="13"/>
  <c r="R20" i="14"/>
  <c r="V20" i="14"/>
  <c r="G824" i="13"/>
  <c r="G826" i="13" s="1"/>
  <c r="R18" i="14"/>
  <c r="V18" i="14"/>
  <c r="P17" i="14"/>
  <c r="R22" i="14"/>
  <c r="V22" i="14"/>
  <c r="L9" i="14"/>
  <c r="O9" i="14" s="1"/>
  <c r="P19" i="14"/>
  <c r="S12" i="14" l="1"/>
  <c r="E30" i="5"/>
  <c r="E33" i="5" s="1"/>
  <c r="E35" i="5" s="1"/>
  <c r="E55" i="5" s="1"/>
  <c r="V12" i="14"/>
  <c r="E26" i="17" s="1"/>
  <c r="E29" i="17" s="1"/>
  <c r="E49" i="17" s="1"/>
  <c r="S13" i="14"/>
  <c r="V13" i="14"/>
  <c r="E27" i="5" s="1"/>
  <c r="R29" i="14"/>
  <c r="V29" i="14"/>
  <c r="R37" i="14"/>
  <c r="V37" i="14"/>
  <c r="U9" i="14"/>
  <c r="M9" i="14"/>
  <c r="G828" i="13"/>
  <c r="S32" i="14"/>
  <c r="V32" i="14"/>
  <c r="U8" i="14"/>
  <c r="M8" i="14"/>
  <c r="V19" i="14"/>
  <c r="R19" i="14"/>
  <c r="V17" i="14"/>
  <c r="R17" i="14"/>
  <c r="G721" i="13"/>
  <c r="G722" i="13" l="1"/>
  <c r="Q8" i="14"/>
  <c r="G723" i="13"/>
  <c r="Q9" i="14"/>
  <c r="G830" i="13"/>
  <c r="V9" i="14" l="1"/>
  <c r="S9" i="14"/>
  <c r="G832" i="13"/>
  <c r="S8" i="14"/>
  <c r="V8" i="14"/>
  <c r="G725" i="13"/>
  <c r="G726" i="13" s="1"/>
  <c r="G729" i="13" l="1"/>
  <c r="G834" i="13"/>
  <c r="G731" i="13" l="1"/>
  <c r="G732" i="13"/>
  <c r="G836" i="13"/>
  <c r="G838" i="13" l="1"/>
  <c r="G734" i="13"/>
  <c r="G735" i="13" l="1"/>
  <c r="G736" i="13" s="1"/>
  <c r="G840" i="13"/>
  <c r="G739" i="13" l="1"/>
  <c r="G842" i="13"/>
  <c r="G844" i="13" l="1"/>
  <c r="G742" i="13"/>
  <c r="G744" i="13" l="1"/>
  <c r="G846" i="13"/>
  <c r="G848" i="13" s="1"/>
  <c r="G850" i="13" l="1"/>
  <c r="G852" i="13"/>
  <c r="G748" i="13"/>
  <c r="G752" i="13" s="1"/>
  <c r="G755" i="13" l="1"/>
  <c r="G854" i="13"/>
  <c r="G856" i="13" l="1"/>
  <c r="G858" i="13" s="1"/>
  <c r="G758" i="13"/>
  <c r="G760" i="13" l="1"/>
  <c r="G764" i="13" s="1"/>
  <c r="G765" i="13" l="1"/>
  <c r="G768" i="13" s="1"/>
  <c r="G770" i="13" l="1"/>
  <c r="G771" i="13" s="1"/>
</calcChain>
</file>

<file path=xl/sharedStrings.xml><?xml version="1.0" encoding="utf-8"?>
<sst xmlns="http://schemas.openxmlformats.org/spreadsheetml/2006/main" count="3572" uniqueCount="1044">
  <si>
    <t>Field List</t>
  </si>
  <si>
    <t>Type</t>
  </si>
  <si>
    <t>String</t>
  </si>
  <si>
    <t>Structure</t>
  </si>
  <si>
    <t>Applicant's address</t>
  </si>
  <si>
    <t>User's name</t>
  </si>
  <si>
    <t>Contact number</t>
  </si>
  <si>
    <t>Site address</t>
  </si>
  <si>
    <t>Integer</t>
  </si>
  <si>
    <t>Number of properties</t>
  </si>
  <si>
    <t xml:space="preserve">Integer </t>
  </si>
  <si>
    <t>Number of connections required</t>
  </si>
  <si>
    <t>Float</t>
  </si>
  <si>
    <t>Estimated length footway (m)</t>
  </si>
  <si>
    <t>Boolean</t>
  </si>
  <si>
    <t>Traffic management</t>
  </si>
  <si>
    <t>SESW Online Water Estimate System</t>
  </si>
  <si>
    <t>Factors that affect the estimate</t>
  </si>
  <si>
    <t>? Postcode</t>
  </si>
  <si>
    <t>X</t>
  </si>
  <si>
    <t>Number of meters &amp; stopcocks</t>
  </si>
  <si>
    <t>Estimated length verge (m)</t>
  </si>
  <si>
    <t>Money</t>
  </si>
  <si>
    <t>Infrastructure water charge</t>
  </si>
  <si>
    <t>Infrastructure sewage charge</t>
  </si>
  <si>
    <t>Multiplier is the number of properties</t>
  </si>
  <si>
    <t>Size of existing supply</t>
  </si>
  <si>
    <t>Size of required connection (mm)</t>
  </si>
  <si>
    <t>Data Field Description</t>
  </si>
  <si>
    <t>Data Type</t>
  </si>
  <si>
    <t>Estimated length carriageway (m)</t>
  </si>
  <si>
    <t>Concrete</t>
  </si>
  <si>
    <t>Tarmac</t>
  </si>
  <si>
    <t>Tarmac over concrete</t>
  </si>
  <si>
    <t>Block paving</t>
  </si>
  <si>
    <t>Highway authority permit charge</t>
  </si>
  <si>
    <t>Compulsory?</t>
  </si>
  <si>
    <t>Type of carriageway (dropdown)</t>
  </si>
  <si>
    <t>Selection</t>
  </si>
  <si>
    <t>cost per metre of pipelay</t>
  </si>
  <si>
    <t>FOC depending on requirement - two-way lights free. Other types are chargeable</t>
  </si>
  <si>
    <t>per metre</t>
  </si>
  <si>
    <t>Size of connection greater than 50mm</t>
  </si>
  <si>
    <t>Size of connection up to 50mm</t>
  </si>
  <si>
    <t>Your estimate is:</t>
  </si>
  <si>
    <t>Per connection</t>
  </si>
  <si>
    <t>Cost of 1 connection:</t>
  </si>
  <si>
    <t>Total connection cost</t>
  </si>
  <si>
    <t>Infrastructure charges:</t>
  </si>
  <si>
    <t>Traffic / Highway</t>
  </si>
  <si>
    <t>Pipe lay charge</t>
  </si>
  <si>
    <t>part of Symmetric: System Metrics for SESW</t>
  </si>
  <si>
    <t>Estimation Module</t>
  </si>
  <si>
    <t>Your name:</t>
  </si>
  <si>
    <t>Contact telephone / mobile:</t>
  </si>
  <si>
    <t>Site address:</t>
  </si>
  <si>
    <t>House:</t>
  </si>
  <si>
    <t>Street:</t>
  </si>
  <si>
    <t>Town / city:</t>
  </si>
  <si>
    <t>Postcode:</t>
  </si>
  <si>
    <t xml:space="preserve">County: </t>
  </si>
  <si>
    <t>Your address:</t>
  </si>
  <si>
    <t>Site and your address are the same:</t>
  </si>
  <si>
    <t>Aberdeenshire</t>
  </si>
  <si>
    <t>Angus (Forfarshire)</t>
  </si>
  <si>
    <t>Argyll</t>
  </si>
  <si>
    <t>Armagh</t>
  </si>
  <si>
    <t>Avon</t>
  </si>
  <si>
    <t>Ayrshire</t>
  </si>
  <si>
    <t>Banffshire</t>
  </si>
  <si>
    <t>Bedfordshire</t>
  </si>
  <si>
    <t>Berkshire</t>
  </si>
  <si>
    <t>Berwickshire</t>
  </si>
  <si>
    <t>Brecknockshire</t>
  </si>
  <si>
    <t>Buckinghamshire</t>
  </si>
  <si>
    <t>Bute</t>
  </si>
  <si>
    <t>Caernarfonshire</t>
  </si>
  <si>
    <t>Caithness</t>
  </si>
  <si>
    <t>Cambridgeshire</t>
  </si>
  <si>
    <t>Cambridgeshire and Isle of Ely</t>
  </si>
  <si>
    <t>Cardiganshire</t>
  </si>
  <si>
    <t>Carmarthenshire</t>
  </si>
  <si>
    <t>Cheshire</t>
  </si>
  <si>
    <t>City of London</t>
  </si>
  <si>
    <t>City of Belfast</t>
  </si>
  <si>
    <t>City of Bristol</t>
  </si>
  <si>
    <t>City of Derry</t>
  </si>
  <si>
    <t>City of Dundee</t>
  </si>
  <si>
    <t>City of Edinburgh</t>
  </si>
  <si>
    <t>City of Glasgow</t>
  </si>
  <si>
    <t>Clackmannanshire</t>
  </si>
  <si>
    <t>Cleveland</t>
  </si>
  <si>
    <t>Clwyd</t>
  </si>
  <si>
    <t>Cornwall</t>
  </si>
  <si>
    <t>Cromartyshire</t>
  </si>
  <si>
    <t>Cumberland</t>
  </si>
  <si>
    <t>Cumbria</t>
  </si>
  <si>
    <t>Denbighshire</t>
  </si>
  <si>
    <t>Derbyshire</t>
  </si>
  <si>
    <t>Devon</t>
  </si>
  <si>
    <t>Dorset</t>
  </si>
  <si>
    <t>Down</t>
  </si>
  <si>
    <t>Dumfriesshire</t>
  </si>
  <si>
    <t>Dunbartonshire (Dumbarton)</t>
  </si>
  <si>
    <t>Durham</t>
  </si>
  <si>
    <t>Dyfed</t>
  </si>
  <si>
    <t>East Lothian (Haddingtonshire)</t>
  </si>
  <si>
    <t>East Suffolk</t>
  </si>
  <si>
    <t>East Sussex</t>
  </si>
  <si>
    <t>Essex</t>
  </si>
  <si>
    <t>Fermanagh</t>
  </si>
  <si>
    <t>Fife</t>
  </si>
  <si>
    <t>Flintshire</t>
  </si>
  <si>
    <t>Glamorgan</t>
  </si>
  <si>
    <t>Gloucestershire</t>
  </si>
  <si>
    <t>Greater London</t>
  </si>
  <si>
    <t>Greater Manchester</t>
  </si>
  <si>
    <t>Gwent</t>
  </si>
  <si>
    <t>Gwynedd</t>
  </si>
  <si>
    <t>Hampshire</t>
  </si>
  <si>
    <t>Hereford and Worcester</t>
  </si>
  <si>
    <t>Herefordshire</t>
  </si>
  <si>
    <t>Hertfordshire</t>
  </si>
  <si>
    <t>Humberside</t>
  </si>
  <si>
    <t>Huntingdon and Peterborough</t>
  </si>
  <si>
    <t>Huntingdonshire</t>
  </si>
  <si>
    <t>Inverness-shire</t>
  </si>
  <si>
    <t>Isle of Ely</t>
  </si>
  <si>
    <t>Isle of Wight</t>
  </si>
  <si>
    <t>Jersey</t>
  </si>
  <si>
    <t>Kent</t>
  </si>
  <si>
    <t>Kincardineshire</t>
  </si>
  <si>
    <t>Kinross-shire</t>
  </si>
  <si>
    <t>Kirkcudbrightshire</t>
  </si>
  <si>
    <t>Lanarkshire</t>
  </si>
  <si>
    <t>Lancashire</t>
  </si>
  <si>
    <t>Leicestershire</t>
  </si>
  <si>
    <t>Lincolnshire</t>
  </si>
  <si>
    <t>Lincolnshire, Parts of Holland</t>
  </si>
  <si>
    <t>Lincolnshire, Parts of Kesteven</t>
  </si>
  <si>
    <t>Lincolnshire, Parts of Lindsey</t>
  </si>
  <si>
    <t>London</t>
  </si>
  <si>
    <t>Londonderry</t>
  </si>
  <si>
    <t>Merionethshire</t>
  </si>
  <si>
    <t>Merseyside</t>
  </si>
  <si>
    <t>Mid Glamorgan</t>
  </si>
  <si>
    <t>Middlesex</t>
  </si>
  <si>
    <t>Midlothian (County of Edinburgh)</t>
  </si>
  <si>
    <t>Monmouthshire</t>
  </si>
  <si>
    <t>Montgomeryshire</t>
  </si>
  <si>
    <t>Moray (Elginshire)</t>
  </si>
  <si>
    <t>Nairnshire</t>
  </si>
  <si>
    <t>Norfolk</t>
  </si>
  <si>
    <t>North Humberside</t>
  </si>
  <si>
    <t>North Yorkshire</t>
  </si>
  <si>
    <t>Northamptonshire</t>
  </si>
  <si>
    <t>Northern Ireland</t>
  </si>
  <si>
    <t>Northumberland</t>
  </si>
  <si>
    <t>Nottinghamshire</t>
  </si>
  <si>
    <t>Orkney</t>
  </si>
  <si>
    <t>Oxfordshire</t>
  </si>
  <si>
    <t>Peeblesshire</t>
  </si>
  <si>
    <t>Pembrokeshire</t>
  </si>
  <si>
    <t>Perthshire</t>
  </si>
  <si>
    <t>Powys</t>
  </si>
  <si>
    <t>Radnorshire</t>
  </si>
  <si>
    <t>Renfrewshire</t>
  </si>
  <si>
    <t>Ross and Cromarty</t>
  </si>
  <si>
    <t>Ross-shire</t>
  </si>
  <si>
    <t>Roxburghshire</t>
  </si>
  <si>
    <t>Rutland</t>
  </si>
  <si>
    <t>Selkirkshire</t>
  </si>
  <si>
    <t>Shetland (Zetland)</t>
  </si>
  <si>
    <t>Shropshire (Salop)</t>
  </si>
  <si>
    <t>Somerset</t>
  </si>
  <si>
    <t>South Glamorgan</t>
  </si>
  <si>
    <t>South Humberside</t>
  </si>
  <si>
    <t>South Yorkshire</t>
  </si>
  <si>
    <t>Staffordshire</t>
  </si>
  <si>
    <t>Stirlingshire</t>
  </si>
  <si>
    <t>Suffolk</t>
  </si>
  <si>
    <t>Surrey</t>
  </si>
  <si>
    <t>Sussex</t>
  </si>
  <si>
    <t>Sutherland</t>
  </si>
  <si>
    <t>Tyne and Wear</t>
  </si>
  <si>
    <t>Tyrone</t>
  </si>
  <si>
    <t>Warwickshire</t>
  </si>
  <si>
    <t>West Glamorgan</t>
  </si>
  <si>
    <t>West Lothian (Linlithgowshire)</t>
  </si>
  <si>
    <t>West Midlands</t>
  </si>
  <si>
    <t>West Suffolk</t>
  </si>
  <si>
    <t>West Sussex</t>
  </si>
  <si>
    <t>West Yorkshire</t>
  </si>
  <si>
    <t>Westmorland</t>
  </si>
  <si>
    <t>Wigtownshire</t>
  </si>
  <si>
    <t>Wiltshire</t>
  </si>
  <si>
    <t>Worcestershire</t>
  </si>
  <si>
    <t>Wrexham</t>
  </si>
  <si>
    <t>Yorkshire</t>
  </si>
  <si>
    <t>Yorkshire, East Riding</t>
  </si>
  <si>
    <t>Yorkshire, North Riding</t>
  </si>
  <si>
    <t>Yorkshire, West Riding</t>
  </si>
  <si>
    <t>Connection size:</t>
  </si>
  <si>
    <t>Connections</t>
  </si>
  <si>
    <t>Infrastructure</t>
  </si>
  <si>
    <t>Infrastructure water charge:</t>
  </si>
  <si>
    <t>Infrastructure sewage charge:</t>
  </si>
  <si>
    <t>Number of properties at site:</t>
  </si>
  <si>
    <t>Total Infrastructure:</t>
  </si>
  <si>
    <t>unit</t>
  </si>
  <si>
    <t>Motorway</t>
  </si>
  <si>
    <t>A road / Dual carriageway</t>
  </si>
  <si>
    <t>B road</t>
  </si>
  <si>
    <t>Minor road / Cul de sac</t>
  </si>
  <si>
    <t>Data to be Supplied by Ian</t>
  </si>
  <si>
    <t>Description</t>
  </si>
  <si>
    <t>Unit of Measure</t>
  </si>
  <si>
    <t>Cost</t>
  </si>
  <si>
    <t>Data Supplied by Ravi</t>
  </si>
  <si>
    <t>charged per connection</t>
  </si>
  <si>
    <t>Connection &lt;= 50mm</t>
  </si>
  <si>
    <t>Connection &gt; 50mm</t>
  </si>
  <si>
    <t>Charge basis</t>
  </si>
  <si>
    <t>Per estimate</t>
  </si>
  <si>
    <t>Per property</t>
  </si>
  <si>
    <t>Property / Site</t>
  </si>
  <si>
    <t>Carriageway type:</t>
  </si>
  <si>
    <t>Per connection:</t>
  </si>
  <si>
    <t>Total for all connections:</t>
  </si>
  <si>
    <t>Estimated length carriageway (m):</t>
  </si>
  <si>
    <t>Number of connections required:</t>
  </si>
  <si>
    <t>Traffic and Highways</t>
  </si>
  <si>
    <t>Highway authority permit charge:</t>
  </si>
  <si>
    <t>Traffic management cost:</t>
  </si>
  <si>
    <t>Total estimate:</t>
  </si>
  <si>
    <t>Your Details</t>
  </si>
  <si>
    <t>Estimated length of footway (m):</t>
  </si>
  <si>
    <t>Estimated length of verge (m):</t>
  </si>
  <si>
    <t>6.01.</t>
  </si>
  <si>
    <t>rates increase annually on 1 April</t>
  </si>
  <si>
    <t>n/a</t>
  </si>
  <si>
    <t>this would be classified as mains connection</t>
  </si>
  <si>
    <t>reinforced Concrete</t>
  </si>
  <si>
    <t>Tarmac over reinforced concrete</t>
  </si>
  <si>
    <t>Traffic management road closure</t>
  </si>
  <si>
    <t>Bus Stop suspension</t>
  </si>
  <si>
    <t>service pipe lay</t>
  </si>
  <si>
    <t>6.05.</t>
  </si>
  <si>
    <t>new standard Connection &lt;= 50mm</t>
  </si>
  <si>
    <t>cap off customers existing supply pipe</t>
  </si>
  <si>
    <t>connection includes jointing, install principle stock with meter and includes up to 2 linear m of pipe lay.  Additional cost required per linear m for any additional length of pipe.  This will also require reinstatement using the rates below.  Will attract a item in the road, and an item in the footpath.</t>
  </si>
  <si>
    <t>item</t>
  </si>
  <si>
    <t>£/ linear metre</t>
  </si>
  <si>
    <t>this is a cost per linear m to excavate and lay pipe greater than 2m (ie 2m included in connection).  Will require an additional cost per linear metre for reinstatement of excavation</t>
  </si>
  <si>
    <t xml:space="preserve">Table 3. Traffic Management </t>
  </si>
  <si>
    <t>Table 4. Highway Authority Charges</t>
  </si>
  <si>
    <t>IA description and advice</t>
  </si>
  <si>
    <t>SESW internal item ref.</t>
  </si>
  <si>
    <t>E/O connection as required</t>
  </si>
  <si>
    <t>Meter and stopcock (replacement only or cut in new)</t>
  </si>
  <si>
    <t>7.17+7.22</t>
  </si>
  <si>
    <t>Tarmac Footway</t>
  </si>
  <si>
    <t>Verge/grass/soil</t>
  </si>
  <si>
    <t>additional cost for modular footways would need to be applied</t>
  </si>
  <si>
    <t>7.13+7.22.</t>
  </si>
  <si>
    <t>7.09.</t>
  </si>
  <si>
    <t>7.23.</t>
  </si>
  <si>
    <t>7.04.</t>
  </si>
  <si>
    <t>7.02.</t>
  </si>
  <si>
    <t>Highway Authority direct single price for administering a planned road closure.  This charge is fixed by highway authorities and is regardless of the length of time of the job.  Necessary where traffic management cannot guarantee the safety of our employees, traffic or pedestrians.</t>
  </si>
  <si>
    <t>Highway Authority fixed price where the works are in the vicnity of a bus stop.  We need to apply to the Highway Authority to temporarily move the bus stop to maintain the safety to the public.</t>
  </si>
  <si>
    <t>SOR Item</t>
  </si>
  <si>
    <t xml:space="preserve">Unit </t>
  </si>
  <si>
    <t>Part No.</t>
  </si>
  <si>
    <t>No.</t>
  </si>
  <si>
    <t>Mat Rate</t>
  </si>
  <si>
    <t>Mat Cost</t>
  </si>
  <si>
    <t>2.01A.1a</t>
  </si>
  <si>
    <t>Install Fl or Bolted Gland Bend 11.25 degree 80mm</t>
  </si>
  <si>
    <t>C001a</t>
  </si>
  <si>
    <t>Bend (112064)</t>
  </si>
  <si>
    <t>Item</t>
  </si>
  <si>
    <t>.</t>
  </si>
  <si>
    <t>Denso mastic blanket (116054)</t>
  </si>
  <si>
    <t>300mm Denso Tape (116053)</t>
  </si>
  <si>
    <t xml:space="preserve">                                             </t>
  </si>
  <si>
    <t>80mm Flange kit (111436)</t>
  </si>
  <si>
    <t>Total</t>
  </si>
  <si>
    <t>2.01A.1b</t>
  </si>
  <si>
    <t>Install Fl or Bolted Gland Bend 22.5 degree 80mm</t>
  </si>
  <si>
    <t>C001b</t>
  </si>
  <si>
    <t>Bend (112063)</t>
  </si>
  <si>
    <t>300mm Denso Tape</t>
  </si>
  <si>
    <t>2.01A.1c</t>
  </si>
  <si>
    <t>Install Fl or Bolted Gland Bend 45 degree 80mm</t>
  </si>
  <si>
    <t>C001c</t>
  </si>
  <si>
    <t>Bend (112062)</t>
  </si>
  <si>
    <t>2.01A.1d</t>
  </si>
  <si>
    <t>Install Fl or Bolted Gland Bend 90 degree 80mm</t>
  </si>
  <si>
    <t>C001d</t>
  </si>
  <si>
    <t>Bend (112061)</t>
  </si>
  <si>
    <t>2.01A.2a</t>
  </si>
  <si>
    <t>Install Fl or Bolted Gland Bend 11.25 deegree 100mm</t>
  </si>
  <si>
    <t>C002a</t>
  </si>
  <si>
    <t>Bend (112069)</t>
  </si>
  <si>
    <t>100mm Flange kit (111440)</t>
  </si>
  <si>
    <t>2.01A.2b</t>
  </si>
  <si>
    <t>Install Fl or Bolted Gland Bend 22.5 degree 100mm</t>
  </si>
  <si>
    <t>C002b</t>
  </si>
  <si>
    <t>Bend (112068)</t>
  </si>
  <si>
    <t>2.01A.2c</t>
  </si>
  <si>
    <t>Install Fl or Bolted Gland Bend 45/90 degree 100mm</t>
  </si>
  <si>
    <t>C002c</t>
  </si>
  <si>
    <t>Bend (112066-67)</t>
  </si>
  <si>
    <t>100mm Flange kit(111440)</t>
  </si>
  <si>
    <t>2.01B.1a</t>
  </si>
  <si>
    <t>Install Fl or Bolted Gland Bend 11.25 degree 150mm</t>
  </si>
  <si>
    <t>C003a</t>
  </si>
  <si>
    <t>Bend (112074)</t>
  </si>
  <si>
    <t>150mm Flange kit (111444)</t>
  </si>
  <si>
    <t>2.01B.1b</t>
  </si>
  <si>
    <t>Install Fl or Bolted Gland Bend 22.5 degree 150mm</t>
  </si>
  <si>
    <t>C003b</t>
  </si>
  <si>
    <t>Bend (112073)</t>
  </si>
  <si>
    <t>2.01B.1c</t>
  </si>
  <si>
    <t>Install Fl or Bolted Gland Bend 45 degree 150mm</t>
  </si>
  <si>
    <t>C003c</t>
  </si>
  <si>
    <t>Bend (112072)</t>
  </si>
  <si>
    <t>2.01B.1d</t>
  </si>
  <si>
    <t>Install Fl or Bolted Gland Bend 90 degree 150mm</t>
  </si>
  <si>
    <t>C003d</t>
  </si>
  <si>
    <t>Bend (112071)</t>
  </si>
  <si>
    <t>2.01B.2a</t>
  </si>
  <si>
    <t>Install Fl or Bolted Gland Bend 11.25 degree 200mm</t>
  </si>
  <si>
    <t>C004a</t>
  </si>
  <si>
    <t>Bend (112079)</t>
  </si>
  <si>
    <t>200mm Flange kit(111448)</t>
  </si>
  <si>
    <t>2.01B.2b</t>
  </si>
  <si>
    <t>Install Fl or Bolted Gland Bend 22.5 degree 200mm</t>
  </si>
  <si>
    <t>C004b</t>
  </si>
  <si>
    <t>Bend (112078)</t>
  </si>
  <si>
    <t>2.01B.2c</t>
  </si>
  <si>
    <t>Install Fl or Bolted Gland Bend 45 degree 200mm</t>
  </si>
  <si>
    <t>C004c</t>
  </si>
  <si>
    <t>Bend (112077)</t>
  </si>
  <si>
    <t>2.01B.2d</t>
  </si>
  <si>
    <t>Install Fl or Bolted Gland Bend 90 degree 200mm</t>
  </si>
  <si>
    <t>C004d</t>
  </si>
  <si>
    <t>Bend (112076)</t>
  </si>
  <si>
    <t>2.01C.1</t>
  </si>
  <si>
    <t>Install Fl or Bolted Gland Bend any Radius 250mm</t>
  </si>
  <si>
    <t>C005</t>
  </si>
  <si>
    <t>Bend (112081-84)</t>
  </si>
  <si>
    <t>250mm Fl Kit(111452)</t>
  </si>
  <si>
    <t>2.01C.2</t>
  </si>
  <si>
    <t>Install Fl or Bolted Gland Bend any Radius 300mm</t>
  </si>
  <si>
    <t>C006</t>
  </si>
  <si>
    <t>Bend (112086-89)</t>
  </si>
  <si>
    <t>300mm Fl kit(111456)</t>
  </si>
  <si>
    <t>2.01D.1</t>
  </si>
  <si>
    <t>Install Fl or Bolted Gland Bend any Radius 400mm</t>
  </si>
  <si>
    <t>C007</t>
  </si>
  <si>
    <t>Bend (112103-06)</t>
  </si>
  <si>
    <t xml:space="preserve">Bolts                             </t>
  </si>
  <si>
    <t>gasket</t>
  </si>
  <si>
    <t>400mm Fl Kit</t>
  </si>
  <si>
    <t>FL Kit</t>
  </si>
  <si>
    <t>2.05A.1</t>
  </si>
  <si>
    <t>Install Fl or Bolted Gland Taper 100- 50mm</t>
  </si>
  <si>
    <t>C008</t>
  </si>
  <si>
    <t>Taper (112322)</t>
  </si>
  <si>
    <t>100mm Fl kit (111440)</t>
  </si>
  <si>
    <t>2.05A.2</t>
  </si>
  <si>
    <t>Install Fl or Bolted Gland Taper 100- 80mm</t>
  </si>
  <si>
    <t>C009</t>
  </si>
  <si>
    <t>Taper (112323)</t>
  </si>
  <si>
    <t>2.05B1</t>
  </si>
  <si>
    <t>Install Fl or Bolted Gland Taper 150- 80mm</t>
  </si>
  <si>
    <t>C010</t>
  </si>
  <si>
    <t>Taper (112324)</t>
  </si>
  <si>
    <t>150mm Fl kit(111444)</t>
  </si>
  <si>
    <t>2.05B.2</t>
  </si>
  <si>
    <t>Install Fl or Bolted Gland Taper 150- 100mm</t>
  </si>
  <si>
    <t>C011</t>
  </si>
  <si>
    <t>Taper (112325)</t>
  </si>
  <si>
    <t>2.05B.3</t>
  </si>
  <si>
    <t>Install Fl or Bolted Gland Taper 200-80mm</t>
  </si>
  <si>
    <t>C012</t>
  </si>
  <si>
    <t>Taper (112330)</t>
  </si>
  <si>
    <t>200mm Fl kit(111448)</t>
  </si>
  <si>
    <t>2.05B.4</t>
  </si>
  <si>
    <t>Install Fl or Bolted Gland Taper 200-100mm</t>
  </si>
  <si>
    <t>C013</t>
  </si>
  <si>
    <t>Taper (112326)</t>
  </si>
  <si>
    <t>Install Fl or Bolted Gland Taper 200-150mm</t>
  </si>
  <si>
    <t>C014</t>
  </si>
  <si>
    <t>Taper (112327)</t>
  </si>
  <si>
    <t>Tub of Denso paste</t>
  </si>
  <si>
    <t>2.05C</t>
  </si>
  <si>
    <t>Install Fl or Bolted Gland Taper 300mm-150mm</t>
  </si>
  <si>
    <t>C015</t>
  </si>
  <si>
    <t>Taper (112336)</t>
  </si>
  <si>
    <t>300mm Fl kit</t>
  </si>
  <si>
    <t xml:space="preserve"> </t>
  </si>
  <si>
    <t>2.06A.1</t>
  </si>
  <si>
    <t>Install Flange Valve R/H&amp; L/H 80mm &amp; Standard Chamber</t>
  </si>
  <si>
    <t>C016</t>
  </si>
  <si>
    <t>Valve RH/LH (113001)&amp;(113021)</t>
  </si>
  <si>
    <t>80mm valve lid (113051)</t>
  </si>
  <si>
    <t>17"x11" Plastic wall sections 3" (115012)</t>
  </si>
  <si>
    <t>17"x11" valve pit adapter.polo(115015)</t>
  </si>
  <si>
    <t>Valve top section round/square (113041/42)</t>
  </si>
  <si>
    <t>Valve pit base(115013)</t>
  </si>
  <si>
    <t>90mm x 80mm Pupped Fl (120092)</t>
  </si>
  <si>
    <t>80mm flange sets(111436)</t>
  </si>
  <si>
    <t>2.06A.2</t>
  </si>
  <si>
    <t>Install Flange Valve R/H &amp; L/H 100mm &amp; Standard Chamber</t>
  </si>
  <si>
    <t>C017</t>
  </si>
  <si>
    <t>Valve RH/LH (113002)&amp;(113022) 50.47 &amp; 51.22 av 50.85</t>
  </si>
  <si>
    <t>100mm valve lid (113052)</t>
  </si>
  <si>
    <t>125mm x 100mm Pupped Fl (120093)</t>
  </si>
  <si>
    <t>100mm flange sets</t>
  </si>
  <si>
    <t xml:space="preserve">  </t>
  </si>
  <si>
    <t>2.06B.</t>
  </si>
  <si>
    <t>Install Flange Valve R/H &amp; L/H 150mm &amp; Standard Chamber</t>
  </si>
  <si>
    <t>C018</t>
  </si>
  <si>
    <t>Valve RH/LH (113003)&amp;(113023) 82.41 &amp; 86.87 av 84.64</t>
  </si>
  <si>
    <t>1500mm valve lid (113053)</t>
  </si>
  <si>
    <t>17"x11" valve pit adapter.polo</t>
  </si>
  <si>
    <t>180mm x 150mm Pupped Fl</t>
  </si>
  <si>
    <t>150mm flange sets</t>
  </si>
  <si>
    <t>2.08A.1</t>
  </si>
  <si>
    <t>Install hyrant on 90mmTee &amp; Flange extension piece 250mmL</t>
  </si>
  <si>
    <t>C019</t>
  </si>
  <si>
    <t>80mm Hydrant (115001)</t>
  </si>
  <si>
    <t>Denso Mastic Blanket (116054)</t>
  </si>
  <si>
    <t>Roll 300mm Denso Tape (116053)</t>
  </si>
  <si>
    <t>17"x11" Frame &amp; Lid FH DI (115022)</t>
  </si>
  <si>
    <t>Hydrant pit base((115013)</t>
  </si>
  <si>
    <t>80mm flange sets</t>
  </si>
  <si>
    <t>90mm Pupped equal Tee 80mm Flange Outlet (120096)</t>
  </si>
  <si>
    <t>80mmx250mm D/F pipe (111112)</t>
  </si>
  <si>
    <t>2.08A.2</t>
  </si>
  <si>
    <t>Install hyrant on 125mmTee &amp; Flange extension piece 250mmL</t>
  </si>
  <si>
    <t>C020</t>
  </si>
  <si>
    <t>100mm-80mm Taper (112323)</t>
  </si>
  <si>
    <t>125mm Pupped equal TeeFlange oulet (120097)</t>
  </si>
  <si>
    <t>2.08B.1</t>
  </si>
  <si>
    <t>Install hyrant on 180mmTee &amp; Flange extension piece 250mmL</t>
  </si>
  <si>
    <t>C021</t>
  </si>
  <si>
    <t>180mm Pupped hydrant Tee Flange outlet (119044)</t>
  </si>
  <si>
    <t>80mmx250mmL D/F pipe (111112)</t>
  </si>
  <si>
    <t>2.09A-D</t>
  </si>
  <si>
    <t>Install hyrant on 100mm Duck foot bend &amp; Flange extension piece 250mmL</t>
  </si>
  <si>
    <t>C022-25</t>
  </si>
  <si>
    <t>Hydrant Duck Foot bend (112167)</t>
  </si>
  <si>
    <t>2.10A.1</t>
  </si>
  <si>
    <t>Install Fl Tee 80mm</t>
  </si>
  <si>
    <t>C026</t>
  </si>
  <si>
    <t>Tee (112471)</t>
  </si>
  <si>
    <t>80mm Fl kit</t>
  </si>
  <si>
    <t>2.10A.2</t>
  </si>
  <si>
    <t>Install Fl Tee 100mm</t>
  </si>
  <si>
    <t>C027</t>
  </si>
  <si>
    <t>Tee (112473)</t>
  </si>
  <si>
    <t>100mm Fl kit</t>
  </si>
  <si>
    <t>2.10B.1</t>
  </si>
  <si>
    <t>Install Fl Tee 150mm</t>
  </si>
  <si>
    <t>C028</t>
  </si>
  <si>
    <t>Tee (112476)</t>
  </si>
  <si>
    <t>150mm Fl kit</t>
  </si>
  <si>
    <t>2.10B.2</t>
  </si>
  <si>
    <t>Install Fl Tee 200mm</t>
  </si>
  <si>
    <t>C029</t>
  </si>
  <si>
    <t>Tee (112480)</t>
  </si>
  <si>
    <t>200mm Fl kit</t>
  </si>
  <si>
    <t>2.12.A</t>
  </si>
  <si>
    <t>Fix Indicator post</t>
  </si>
  <si>
    <t>C030</t>
  </si>
  <si>
    <t>Plastic post 1.0m L (115071)</t>
  </si>
  <si>
    <t>Numerals &amp; decimal point (115005-115061)</t>
  </si>
  <si>
    <t>Coach bolts(115067)</t>
  </si>
  <si>
    <t>3.01A.1</t>
  </si>
  <si>
    <t>3" Under pressure Tee connection on live main including valve and hydrant on branch 80mm</t>
  </si>
  <si>
    <t>C031</t>
  </si>
  <si>
    <t>Under Pressure Connection Tee 80mm (110501)</t>
  </si>
  <si>
    <t>Gate valve v Sluice valve difference</t>
  </si>
  <si>
    <t>Mius 1no. Pup Fl</t>
  </si>
  <si>
    <t>Minus 1no.80mm FL set (111436)</t>
  </si>
  <si>
    <t>Minus 1no.90mm Pupped equal Tee 80mm Flange Outlet (120096)</t>
  </si>
  <si>
    <t>Plus 80mm Fl equal Tee(112471)</t>
  </si>
  <si>
    <t>3.01A.2</t>
  </si>
  <si>
    <t>4"Under pressure Tee connection on live main including valve and hydrant on branch 100mm</t>
  </si>
  <si>
    <t>C032</t>
  </si>
  <si>
    <t>Under Pressure Connection Tee 100mm (110552)</t>
  </si>
  <si>
    <t>Minus 1no. 125mm Pup Fl</t>
  </si>
  <si>
    <t>Minus 1no. 100mm FL set (111440)</t>
  </si>
  <si>
    <t>Minu 1no.125mm Pupped Tee 80mm Flange Outlet (120097)</t>
  </si>
  <si>
    <t>Plus 100mm x 80mm Fl  Tee(112472)</t>
  </si>
  <si>
    <t>3.01B1</t>
  </si>
  <si>
    <t>6"Under pressure Tee connection on live main including valve and hydrant on branch 150mm</t>
  </si>
  <si>
    <t>C033</t>
  </si>
  <si>
    <t>Under Pressure Connection Tee 150mm (110552)</t>
  </si>
  <si>
    <t>Gate valve v Sluice valve difference (110852) v (113003)</t>
  </si>
  <si>
    <t>Mius 1no. 180mm Pup Fl</t>
  </si>
  <si>
    <t>Minus 1no. 150mm FL set (111444)</t>
  </si>
  <si>
    <t>Minus 1no.180mm Pupped equal Tee 80mm Flange Outlet (119044)</t>
  </si>
  <si>
    <t>Plus 150mm x 80mm Fll Tee(112474)</t>
  </si>
  <si>
    <t>3.02A.1</t>
  </si>
  <si>
    <t>3" cut in newTee connection on live main including valve and hydrant on branch 80mm to 90mm PE</t>
  </si>
  <si>
    <t>C034</t>
  </si>
  <si>
    <t>A/F Tee 80mm (112471)</t>
  </si>
  <si>
    <t>80mm FL Adapter</t>
  </si>
  <si>
    <t>Minus 1no.90mm Pup Fl</t>
  </si>
  <si>
    <t>3.02A.2</t>
  </si>
  <si>
    <t>4" cut in new Tee connection on live main including valve and hydrant on branch 100mm to 125mm PE</t>
  </si>
  <si>
    <t>C035</t>
  </si>
  <si>
    <t>A/F Tee 100mm (112473)</t>
  </si>
  <si>
    <t>100mm Fl Adapter</t>
  </si>
  <si>
    <t>Mius 1no. 125mm Pup Fl</t>
  </si>
  <si>
    <t>Minu 1no.125mm Pupped equal Tee 100mm Flange Outlet (120097)</t>
  </si>
  <si>
    <t>A/F Tee 100 x 80mm</t>
  </si>
  <si>
    <t>3.02B</t>
  </si>
  <si>
    <t>6" cut in new Tee connection on live main including valve and hydrant on branch 150mm to 180mm PE</t>
  </si>
  <si>
    <t>C036</t>
  </si>
  <si>
    <t>A/F Tee 150mm (112476)</t>
  </si>
  <si>
    <t>150mm FL Adapter</t>
  </si>
  <si>
    <t>Minus 1no.180mm Pupped Tee 80mm Flange Outlet (119044)</t>
  </si>
  <si>
    <t>Plus 150mm x 80mm  Fl Tee (112474)</t>
  </si>
  <si>
    <t>3.03A.1</t>
  </si>
  <si>
    <t>Remove hydrant on branch and connect to existing valve 80mm to 90mm</t>
  </si>
  <si>
    <t>C037</t>
  </si>
  <si>
    <t>pupped flange piece 90mm (120092)</t>
  </si>
  <si>
    <t>Flange set 80mm (111436)</t>
  </si>
  <si>
    <t>PE coupling 90mm 114260</t>
  </si>
  <si>
    <t>3.03A.2</t>
  </si>
  <si>
    <t>Remove hydrant on branch and connect to existing valve 100mm to 125mm</t>
  </si>
  <si>
    <t>C038</t>
  </si>
  <si>
    <t>pupped flange piece 125mm (120093)</t>
  </si>
  <si>
    <t>Flange set 100mm (111440)</t>
  </si>
  <si>
    <t>10m Roll of 300mm Denso Tape (116053)</t>
  </si>
  <si>
    <t>PE coupling 125mm (114264)</t>
  </si>
  <si>
    <t>3.03B</t>
  </si>
  <si>
    <t>Remove hydrant on branch and connect to existing valve 150mm to 180mm</t>
  </si>
  <si>
    <t>C039</t>
  </si>
  <si>
    <t>pupped flange piece 180mm (120092)</t>
  </si>
  <si>
    <t>Flange set 150mm (111444)</t>
  </si>
  <si>
    <t>PE coupling 180mm (114266)</t>
  </si>
  <si>
    <t>3.04A.1</t>
  </si>
  <si>
    <t>"swan-in" connection from new main cutting &amp; capping existing main 80mm to 90mm</t>
  </si>
  <si>
    <t>C040</t>
  </si>
  <si>
    <t>pupped flange bend 90mm (119003)</t>
  </si>
  <si>
    <t>Flange Adaptor 80mm (114341)</t>
  </si>
  <si>
    <t>80mm Blank Flange (112171)</t>
  </si>
  <si>
    <t>3.04A.2</t>
  </si>
  <si>
    <t>"swan-in" connection from new main cutting &amp; capping existing main 100mm to 125mm</t>
  </si>
  <si>
    <t>C041</t>
  </si>
  <si>
    <t>Flange Adaptor 100mm (114342)</t>
  </si>
  <si>
    <t>100mm Blank Flange (112172)</t>
  </si>
  <si>
    <t>"swan-in" connection from new main cutting &amp; capping existing main 150mm to 180mm</t>
  </si>
  <si>
    <t>C042</t>
  </si>
  <si>
    <t>Flange set 105mm (111444)</t>
  </si>
  <si>
    <t>Flange Adaptor 150mm (114343)</t>
  </si>
  <si>
    <t>150mm Blank Flange (112173)</t>
  </si>
  <si>
    <t>3.05A.1</t>
  </si>
  <si>
    <t>Back - Back Connection:remove and recover washouts and duct foots and piece through.80x90mm</t>
  </si>
  <si>
    <t>C043</t>
  </si>
  <si>
    <t>3.05A.2</t>
  </si>
  <si>
    <t>Back - Back Connection:remove and recover washouts and duct foots and piece through.100x125mm</t>
  </si>
  <si>
    <t>C044</t>
  </si>
  <si>
    <t>Back - Back Connection:remove and recover washouts and duct foots and piece through.150x180mm</t>
  </si>
  <si>
    <t>C045</t>
  </si>
  <si>
    <t>pupped flange piece 180mm (120099)</t>
  </si>
  <si>
    <t>Excavate &amp; lay PE  Comm pipe 25mm inclu make connections self Tapping Saddle Meter Chamber &amp; meter based on 125mm parent main</t>
  </si>
  <si>
    <t>C046</t>
  </si>
  <si>
    <t>25mm PE pipe (120025)</t>
  </si>
  <si>
    <t>m</t>
  </si>
  <si>
    <t>S/T Ferrule 125x 25mm (124648)</t>
  </si>
  <si>
    <t>125 Strap (124716)</t>
  </si>
  <si>
    <t>Boundary box (122112)</t>
  </si>
  <si>
    <t>V210 P 15mm MSM meter (150300)</t>
  </si>
  <si>
    <t>UTC 21-27mm - 25mm Poly (120050)</t>
  </si>
  <si>
    <t>25 x 25mm MDPE-MDPE coupling (121102)</t>
  </si>
  <si>
    <t>25mm MDPE Elbow (121162)</t>
  </si>
  <si>
    <t>25mm MDPE inserts (121202)</t>
  </si>
  <si>
    <t>6.01a-e</t>
  </si>
  <si>
    <t>Transfer service pipe 25mm inclu make connections self Tapping Saddle Meter Chamber, cap off and remove existing stpocock based on 125mm parent main</t>
  </si>
  <si>
    <t>C047</t>
  </si>
  <si>
    <t>Included S/C removal</t>
  </si>
  <si>
    <t>Includes cap off &amp; s/c removal</t>
  </si>
  <si>
    <t>3/4" GM socket (122282)</t>
  </si>
  <si>
    <t>3/4 GM plug (122272)</t>
  </si>
  <si>
    <t>Cut off and cap service</t>
  </si>
  <si>
    <t>C048</t>
  </si>
  <si>
    <t>25 x 3/4" MI coupling (121124)</t>
  </si>
  <si>
    <t>25x25mm PE coupler (121102)</t>
  </si>
  <si>
    <t>Renew/Install manifold box (up to 6X) as per site instruction to include all excavation up to 63mm diameter - including boundary box in open trench.</t>
  </si>
  <si>
    <t>C049</t>
  </si>
  <si>
    <t>6 port Manifold assembly(122086)</t>
  </si>
  <si>
    <t xml:space="preserve">2" stopcock (122105) </t>
  </si>
  <si>
    <t>160mmx810mm casing pipe (122126)</t>
  </si>
  <si>
    <t>Lid MSM (122121)</t>
  </si>
  <si>
    <t>50mm -1.1/2" MDPE-MI coupling (121134)</t>
  </si>
  <si>
    <t>Erhart Saddle(124710)</t>
  </si>
  <si>
    <t>80mm Strap(124712)</t>
  </si>
  <si>
    <t>UTC 47-49mm-50mm poly (122054)</t>
  </si>
  <si>
    <t>50mm  GM socket (122286)</t>
  </si>
  <si>
    <t>1.1/2" x 2" GM nipple (122270)</t>
  </si>
  <si>
    <t>Renew/Install manifold box (up to 4X) as per site instruction to include all excavation up to 63mm diameter - including boundary box in open trench.</t>
  </si>
  <si>
    <t>C050</t>
  </si>
  <si>
    <t>4 port Manifold assembly(122084)</t>
  </si>
  <si>
    <t>2" stopcock (122105)</t>
  </si>
  <si>
    <t>Long side building site 25mm service including tapping, boundary box, thread service through duct and all associated pipework including excavation based on 125mm parent main</t>
  </si>
  <si>
    <t>C051</t>
  </si>
  <si>
    <t>25mm MDPE Elbow</t>
  </si>
  <si>
    <t xml:space="preserve"> 100mm service duct  (121095)</t>
  </si>
  <si>
    <t>C052</t>
  </si>
  <si>
    <t>Lay overland supply pipe up to 63mm including all fittings and connections, testing, chlorinating and flushing as directed by the service manager.  To include for all associated protection (damage &amp; freezing), and later disconnection, removal and disposal of the same at the end of its usage.</t>
  </si>
  <si>
    <t>C053</t>
  </si>
  <si>
    <t>6" x 2" outlet Easi tap repair clamp (114443)</t>
  </si>
  <si>
    <t>every 25m</t>
  </si>
  <si>
    <t>63 mm x 2" MI (120124)</t>
  </si>
  <si>
    <t>63mm PE pipe (120038)</t>
  </si>
  <si>
    <t>25 x 63mm S/T p/f Ferrule (124627)</t>
  </si>
  <si>
    <t>every 8m</t>
  </si>
  <si>
    <t>1x 63mm strap (124712)</t>
  </si>
  <si>
    <t>per m</t>
  </si>
  <si>
    <t>To excavate and transfer connection existing service pipe onto temporary overland supply, and later disconnect temporary service and remove. Including the collect/return of the pipe/fittings used.</t>
  </si>
  <si>
    <t>C054</t>
  </si>
  <si>
    <t>25mm-3/4" MDPE-MI coupling(121124)</t>
  </si>
  <si>
    <t>Repair stopcock</t>
  </si>
  <si>
    <t>C055</t>
  </si>
  <si>
    <t>160x810mm casing pipe (122126)</t>
  </si>
  <si>
    <t>1no. Lid (122121)</t>
  </si>
  <si>
    <t>6.25 &amp; 6.26</t>
  </si>
  <si>
    <t>Repair communication/supply pipe</t>
  </si>
  <si>
    <t>C056</t>
  </si>
  <si>
    <t>25mm pe pipe (120025)</t>
  </si>
  <si>
    <t>6.27 &amp; 6.23</t>
  </si>
  <si>
    <t>Install new/replace meter/stopcock unit complete in service pipe including fitting cover and meter</t>
  </si>
  <si>
    <t>C057</t>
  </si>
  <si>
    <t xml:space="preserve"> 25mm MDPE Elbow(121162)</t>
  </si>
  <si>
    <t>Repair fire hydrant/washout, including breaking out existing chamber and construction of new chamber</t>
  </si>
  <si>
    <t>C58</t>
  </si>
  <si>
    <t xml:space="preserve"> Denso mastic blanket</t>
  </si>
  <si>
    <t xml:space="preserve"> Roll of 300mm Denso Tape</t>
  </si>
  <si>
    <t xml:space="preserve">Replace hyrant on Flange extension piece </t>
  </si>
  <si>
    <t>C59</t>
  </si>
  <si>
    <t>Hydrant False Top 115101</t>
  </si>
  <si>
    <t>6.43.1</t>
  </si>
  <si>
    <t>Install hyrant by cut out on 80mmTee &amp; Flange extension piece 250mmL</t>
  </si>
  <si>
    <t>C60</t>
  </si>
  <si>
    <t>80mm flange sets((111436)</t>
  </si>
  <si>
    <t>80mm A/F equal Tee 80mm (120096)</t>
  </si>
  <si>
    <t>80mm Flange Adpt (114341)</t>
  </si>
  <si>
    <t>6.43.2</t>
  </si>
  <si>
    <t>Install hyrant by cut out  on 100mmTee &amp; Flange extension &amp; taper piece 250mmL</t>
  </si>
  <si>
    <t>C61</t>
  </si>
  <si>
    <t xml:space="preserve">100mm flange sets </t>
  </si>
  <si>
    <t>100mm x 80mm A/F Tee (112472)</t>
  </si>
  <si>
    <t>100mm Flange Adpt (114342)</t>
  </si>
  <si>
    <t>6.43.3</t>
  </si>
  <si>
    <t>Install hyrant by cut out on 150mmTee &amp; Flange extension piece 250mmL</t>
  </si>
  <si>
    <t>C062</t>
  </si>
  <si>
    <t>150mm x 80mm A/F Tee (112474)</t>
  </si>
  <si>
    <t>150mm Flange Adpt (114343)</t>
  </si>
  <si>
    <t>Hydrant False Top (115101)</t>
  </si>
  <si>
    <t>6.43.4</t>
  </si>
  <si>
    <t>Install hyrant by cut out on 200mmTee &amp; Flange extension piece 250mmL</t>
  </si>
  <si>
    <t>C063</t>
  </si>
  <si>
    <t>200mm flange sets</t>
  </si>
  <si>
    <t>200mm x 80mm A/F Tee (112477)</t>
  </si>
  <si>
    <t>150mm Flange Adpt (114344)</t>
  </si>
  <si>
    <t>6.43.5</t>
  </si>
  <si>
    <t>Install hyrant by cut out on 250mmTee &amp; Flange extension piece 250mmL</t>
  </si>
  <si>
    <t>C064</t>
  </si>
  <si>
    <t>250mm flange sets</t>
  </si>
  <si>
    <t>250mm x 80mm A/F Tee (112481)</t>
  </si>
  <si>
    <t>250mm Flange Adpt (114345)</t>
  </si>
  <si>
    <t>6.43.6</t>
  </si>
  <si>
    <t>Install hyrant by cut out on 300mmTee &amp; Flange extension piece 250mmL</t>
  </si>
  <si>
    <t>C065</t>
  </si>
  <si>
    <t>300mm flange sets</t>
  </si>
  <si>
    <t>300mm x 80mm A/F Tee (112486)</t>
  </si>
  <si>
    <t>300mm Flange Adpt (114346)</t>
  </si>
  <si>
    <t>Repack valve, including breaking out existing chamber and construction of new chamber</t>
  </si>
  <si>
    <t>C066</t>
  </si>
  <si>
    <t>Valve packing Washer (113132) 31mm average size</t>
  </si>
  <si>
    <t>M20 Valve gland bolt (113123) 150mm average size</t>
  </si>
  <si>
    <t>6.45.1</t>
  </si>
  <si>
    <t>Replace sluice valve, including breaking out existing chamber and construction of new chamber 80mm</t>
  </si>
  <si>
    <t>C067</t>
  </si>
  <si>
    <t>&amp; 6.46</t>
  </si>
  <si>
    <t>100mm valve lid (113051)</t>
  </si>
  <si>
    <t>6.45.2</t>
  </si>
  <si>
    <t>Replace sluice valve, including breaking out existing chamber and construction of new chamber 100mm</t>
  </si>
  <si>
    <t>C068</t>
  </si>
  <si>
    <t>6.45.3</t>
  </si>
  <si>
    <t>Replace sluice valve, including breaking out existing chamber and construction of new chamber 150mm</t>
  </si>
  <si>
    <t>C069</t>
  </si>
  <si>
    <t>6.45.4</t>
  </si>
  <si>
    <t>Replace sluice valve, including breaking out existing chamber and construction of new chamber 200mm</t>
  </si>
  <si>
    <t>C070</t>
  </si>
  <si>
    <t>Valve RH/LH (113004)&amp;(113024) 182.05 &amp; 181.45 av 181.75</t>
  </si>
  <si>
    <t>200mm Flange Adpt (114344)</t>
  </si>
  <si>
    <t>200mm flange sets (111448)</t>
  </si>
  <si>
    <t>6.45.5</t>
  </si>
  <si>
    <t>Replace sluice valve, including breaking out existing chamber and construction of new chamber 250mm</t>
  </si>
  <si>
    <t>C071</t>
  </si>
  <si>
    <t>Valve RH/LH (113005)&amp;(113025) 271.56 &amp; 224.36 av 247.96</t>
  </si>
  <si>
    <t>250mm flange sets (111452)</t>
  </si>
  <si>
    <t>6.45.6</t>
  </si>
  <si>
    <t>Replace sluice valve, including breaking out existing chamber and construction of new chamber 300mm</t>
  </si>
  <si>
    <t>C072</t>
  </si>
  <si>
    <t>Valve RH/LH (113003)&amp;(113023) 367.78 &amp; 367.78 av 367.78</t>
  </si>
  <si>
    <t>6.48A.1</t>
  </si>
  <si>
    <t>80mm Cut off and cap existing main in any material including all excavation.</t>
  </si>
  <si>
    <t>C073</t>
  </si>
  <si>
    <t>80mm stanlock cap (112191)</t>
  </si>
  <si>
    <t>6.48A.2</t>
  </si>
  <si>
    <t>100mm Cut off and cap existing main in any material including all excavation.</t>
  </si>
  <si>
    <t>C074</t>
  </si>
  <si>
    <t>100mm stanlock cap (112192)</t>
  </si>
  <si>
    <t>6.48B.1</t>
  </si>
  <si>
    <t>150mm Cut off and cap existing main in any material including all excavation.</t>
  </si>
  <si>
    <t>C075</t>
  </si>
  <si>
    <t>150mm stanlock cap (112193)</t>
  </si>
  <si>
    <t>6.48B.2</t>
  </si>
  <si>
    <t>200mm Cut off and cap existing main in any material including all excavation.</t>
  </si>
  <si>
    <t>C076</t>
  </si>
  <si>
    <t>2000mm stanlock cap (112194)</t>
  </si>
  <si>
    <t>6.48C.1</t>
  </si>
  <si>
    <t>250mm Cut off and cap existing main in any material including all excavation.</t>
  </si>
  <si>
    <t>C077</t>
  </si>
  <si>
    <t>250mm stanlock cap (112195)</t>
  </si>
  <si>
    <t>6.48C.2</t>
  </si>
  <si>
    <t>300mm Cut off and cap existing main in any material including all excavation.</t>
  </si>
  <si>
    <t>C078</t>
  </si>
  <si>
    <t>300mm stanlock cap (112196)</t>
  </si>
  <si>
    <t>6.48D</t>
  </si>
  <si>
    <t>Cut off and cap existing main in any material including all excavation.</t>
  </si>
  <si>
    <t>C079</t>
  </si>
  <si>
    <t>400mm stanlock cap (112198)</t>
  </si>
  <si>
    <t>6.49A.1</t>
  </si>
  <si>
    <t>Repair mains any mat with split collar/repair clamp.80mm</t>
  </si>
  <si>
    <t>C080</t>
  </si>
  <si>
    <t>80mm Repair Clamp (114421)</t>
  </si>
  <si>
    <t>6.49A.2</t>
  </si>
  <si>
    <t>Repair mains any mat with split collar/repair clamp.100mm</t>
  </si>
  <si>
    <t>C081</t>
  </si>
  <si>
    <t>100mm Repair Clamp (114422)</t>
  </si>
  <si>
    <t>6.49B.1</t>
  </si>
  <si>
    <t>Repair mains any mat with split collar/repair clamp.150mm</t>
  </si>
  <si>
    <t>C082</t>
  </si>
  <si>
    <t>150mm Repair Clamp (114423)</t>
  </si>
  <si>
    <t>6.49B.2</t>
  </si>
  <si>
    <t>Repair mains any mat with split collar/repair clamp.200mm</t>
  </si>
  <si>
    <t>C083</t>
  </si>
  <si>
    <t>200mm Repair Clamp (114424)</t>
  </si>
  <si>
    <t>6.49C.1</t>
  </si>
  <si>
    <t>Repair mains any mat with split collar/repair clamp.250mm</t>
  </si>
  <si>
    <t>C084</t>
  </si>
  <si>
    <t>250mm Repair Clamp (114425)</t>
  </si>
  <si>
    <t>6.49C.2</t>
  </si>
  <si>
    <t>Repair mains any mat with split collar/repair clamp.300mm</t>
  </si>
  <si>
    <t>C085</t>
  </si>
  <si>
    <t>300mm Repair Clamp (114426)</t>
  </si>
  <si>
    <t>6.49c.3</t>
  </si>
  <si>
    <t>Repair mains any mat with split collar/repair clamp.350mm</t>
  </si>
  <si>
    <t>C086</t>
  </si>
  <si>
    <t>350mm Repair Clamp (114427)</t>
  </si>
  <si>
    <t>6.49D.1</t>
  </si>
  <si>
    <t>Repair mains any mat with split collar/repair clamp.400mm</t>
  </si>
  <si>
    <t>C087</t>
  </si>
  <si>
    <t>400mm Repair Clamp (114428)</t>
  </si>
  <si>
    <t>6.49D.2</t>
  </si>
  <si>
    <t>Repair mains any mat with split collar/repair clamp.450mm</t>
  </si>
  <si>
    <t>C088</t>
  </si>
  <si>
    <t>450mm Repair Clamp (114429)</t>
  </si>
  <si>
    <t>6.49D.3</t>
  </si>
  <si>
    <t>Repair mains any mat with split collar/repair clamp.500mm</t>
  </si>
  <si>
    <t>C089</t>
  </si>
  <si>
    <t>500mm Repair Clamp (114430)</t>
  </si>
  <si>
    <t>6.49D.4</t>
  </si>
  <si>
    <t>Repair mains any mat with split collar/repair clamp.600mm</t>
  </si>
  <si>
    <t>C090</t>
  </si>
  <si>
    <t>600mm Repair Clamp (114431)</t>
  </si>
  <si>
    <t>6.50A.1</t>
  </si>
  <si>
    <t>Repair mains using cut out of pipe up and insertion up to 2.0m length including couplings.80mm</t>
  </si>
  <si>
    <t>C091</t>
  </si>
  <si>
    <t>100mm DI pipe</t>
  </si>
  <si>
    <t>3"x100mm VJ Coupling</t>
  </si>
  <si>
    <t>6.50A.2</t>
  </si>
  <si>
    <t>Repair mains using cut out of pipe up and insertion up to 2.0m length including couplings.100mm</t>
  </si>
  <si>
    <t>C92</t>
  </si>
  <si>
    <t>100mm x 100mm Maxi Fit plus Coupling</t>
  </si>
  <si>
    <t>6.50B.1</t>
  </si>
  <si>
    <t>Repair mains using cut out of pipe up and insertion up to 2.0m length including couplings.150mm</t>
  </si>
  <si>
    <t>C93</t>
  </si>
  <si>
    <t>150mm DI pipe</t>
  </si>
  <si>
    <t>150mm x 150mm Maxi Fit plus Coupling</t>
  </si>
  <si>
    <t>6.50B.2</t>
  </si>
  <si>
    <t>Repair mains using cut out of pipe up and insertion up to 2.0m length including couplings.200mm</t>
  </si>
  <si>
    <t>C94</t>
  </si>
  <si>
    <t>200mm DI pipe</t>
  </si>
  <si>
    <t>200mm x 200mm VJ Coupling</t>
  </si>
  <si>
    <t>6.50C.1</t>
  </si>
  <si>
    <t>Repair mains using cut out of pipe up and insertion up to 2.0m length including couplings.250mm</t>
  </si>
  <si>
    <t>C95</t>
  </si>
  <si>
    <t>250mm DI pipe</t>
  </si>
  <si>
    <t>250mm x 250mm VJ Coupling</t>
  </si>
  <si>
    <t>6.50C.2</t>
  </si>
  <si>
    <t>Repair mains using cut out of pipe up and insertion up to 2.0m length including couplings.300mm</t>
  </si>
  <si>
    <t>C96</t>
  </si>
  <si>
    <t>300mm DI pipe</t>
  </si>
  <si>
    <t>300mm x 300mm VJ Coupling</t>
  </si>
  <si>
    <t>6.50C.3</t>
  </si>
  <si>
    <t>Repair mains using cut out of pipe up and insertion up to 2.0m length including couplings.350mm</t>
  </si>
  <si>
    <t>C97</t>
  </si>
  <si>
    <t>350mm DI pipe</t>
  </si>
  <si>
    <t>350mm x 350mm VJ Coupling</t>
  </si>
  <si>
    <t>6.50D.1</t>
  </si>
  <si>
    <t>Repair mains using cut out of pipe up and insertion up to 2.0m length including couplings.400mm</t>
  </si>
  <si>
    <t>C98</t>
  </si>
  <si>
    <t>400mm DI pipe</t>
  </si>
  <si>
    <t>400mm x 400mm VJ Coupling</t>
  </si>
  <si>
    <t>6.50D.2</t>
  </si>
  <si>
    <t>Repair mains using cut out of pipe up and insertion up to 2.0m length including couplings.450mm</t>
  </si>
  <si>
    <t>C99</t>
  </si>
  <si>
    <t>450mm DI pipe</t>
  </si>
  <si>
    <t>450mm x 18" VJ Coupling</t>
  </si>
  <si>
    <t>6.50D.3</t>
  </si>
  <si>
    <t>Repair mains using cut out of pipe up and insertion up to 2.0m length including couplings.500mm</t>
  </si>
  <si>
    <t>500mm DI pipe</t>
  </si>
  <si>
    <t>no info on pipe cost</t>
  </si>
  <si>
    <t>500mm x 20" VJ Coupling</t>
  </si>
  <si>
    <t>6.50D.4</t>
  </si>
  <si>
    <t>Repair mains using cut out of pipe up and insertion up to 2.0m length including couplings.600mm</t>
  </si>
  <si>
    <t>600mm DI pipe</t>
  </si>
  <si>
    <t xml:space="preserve">600mm x 24" VJ Coupling </t>
  </si>
  <si>
    <t>8.01A</t>
  </si>
  <si>
    <t>Survey Property, remove existing stopcock assembly.  Install new external stopcock unit and concentric type meter on existing charged service up to 22mm (3/4”) all as described in the specification and permanent reinstatement (grass and unmade surfaces)</t>
  </si>
  <si>
    <t>C100</t>
  </si>
  <si>
    <t>UTC 15-21mm - 25mm Poly (1200540)</t>
  </si>
  <si>
    <t>25 x 20mm MDPE-MDPE coupling (121111)</t>
  </si>
  <si>
    <t>8.02A</t>
  </si>
  <si>
    <t>As Item 8.01 but nominal bore greater than 22mm(¾”) up to 25mm (1").</t>
  </si>
  <si>
    <t>C101</t>
  </si>
  <si>
    <t>8.06A</t>
  </si>
  <si>
    <t>E.O. to items 8.01 – 8.05 for installation of replacement external stopcock assembly with no meter on a neighbouring existing stopcock in close proximity of the primary stopcock / meter installation job, where the primary installation may risk unavoidable damage to the neighbouring stop cock or apparatus.</t>
  </si>
  <si>
    <t>C102</t>
  </si>
  <si>
    <t>8.07A</t>
  </si>
  <si>
    <t>Where new stopcock unit is fitted at a different position to the existing, remove existing cover stopcock box and stopcock and replace with new Polyethylene pipe including replacement of the service pipe between this point and the new stopcock unit up to a maximum distance of 3m.  This item to include all connection work, backfilling and permanent reinstatement of any surface disturbed.</t>
  </si>
  <si>
    <t>C103</t>
  </si>
  <si>
    <t>8.09A</t>
  </si>
  <si>
    <t>Survey property and carry out all work required to install an internal meter within the Customer’s premises, including cutting existing rising main up to nominal bore 22mm (3/4”) and all jointing and alterations to pipework and other ancillary works to gain sufficient access. (‘In line’ type meter, first visit)</t>
  </si>
  <si>
    <t>C104</t>
  </si>
  <si>
    <t>v200 15mm in line cw AMR 150332)</t>
  </si>
  <si>
    <t>15mm hard copper tube (130001)</t>
  </si>
  <si>
    <t>15mm unions (150350)</t>
  </si>
  <si>
    <t>15mm 910 Kuterlite Connector</t>
  </si>
  <si>
    <t>15mm 91 Kuterlite Elbow</t>
  </si>
  <si>
    <t>8.10A</t>
  </si>
  <si>
    <t>As item 8.8 but regular pipe installation and clear / free access to pipework (e.g. Basic Installation) 8.09?</t>
  </si>
  <si>
    <t>C105</t>
  </si>
  <si>
    <t>Type 2 road</t>
  </si>
  <si>
    <t>Type 3 road</t>
  </si>
  <si>
    <t>Type 4 road</t>
  </si>
  <si>
    <t>Type 0/1 not used</t>
  </si>
  <si>
    <t>modular</t>
  </si>
  <si>
    <t>rigid</t>
  </si>
  <si>
    <t>flexible</t>
  </si>
  <si>
    <t>composite</t>
  </si>
  <si>
    <t xml:space="preserve">Department for Transport (DfT) classification </t>
  </si>
  <si>
    <t>not applicable, would be designated as a mains connection</t>
  </si>
  <si>
    <t>total for web use</t>
  </si>
  <si>
    <t>source: Infrastructure Term Service Contract</t>
  </si>
  <si>
    <t>source: Navision</t>
  </si>
  <si>
    <t>source: Set at corporate level</t>
  </si>
  <si>
    <t>plant &amp; labour</t>
  </si>
  <si>
    <t>network materials</t>
  </si>
  <si>
    <t>overheads</t>
  </si>
  <si>
    <t>Total Estimate (2017/18) rates</t>
  </si>
  <si>
    <t>2017/18 rates</t>
  </si>
  <si>
    <t>inc</t>
  </si>
  <si>
    <t>Strictly for SESW internal use only - audit trail</t>
  </si>
  <si>
    <t>4.21.A</t>
  </si>
  <si>
    <t>Set up and remove 3 or 4 way Traffic lights including traffic management up to 40mph</t>
  </si>
  <si>
    <t xml:space="preserve">£   196.16 </t>
  </si>
  <si>
    <t>4.21.B</t>
  </si>
  <si>
    <t>Daily charge for 3way traffic lights</t>
  </si>
  <si>
    <t>Day</t>
  </si>
  <si>
    <t xml:space="preserve">£     56.99 </t>
  </si>
  <si>
    <t>4.21.C</t>
  </si>
  <si>
    <t>Weekly charge for 3 way traffic lights</t>
  </si>
  <si>
    <t>Week</t>
  </si>
  <si>
    <t xml:space="preserve">£   398.93 </t>
  </si>
  <si>
    <t>4.21.D</t>
  </si>
  <si>
    <t>Daily charge for 4 way traffic lights</t>
  </si>
  <si>
    <t xml:space="preserve">£     63.69 </t>
  </si>
  <si>
    <t>Weekly charge for 4 way traffic lights</t>
  </si>
  <si>
    <t xml:space="preserve">£   445.84 </t>
  </si>
  <si>
    <t>Daily charge for manual operation at peak times(am &amp; pm) as required</t>
  </si>
  <si>
    <t xml:space="preserve">£   173.59 </t>
  </si>
  <si>
    <t>Traffic management at junction (3 way lights) assumed standard 2 day job</t>
  </si>
  <si>
    <t>4.21A</t>
  </si>
  <si>
    <t>In order for the Highway Authority to coordinate streetworks, we need to make contact with the Highway Authority and book a time on the road for the works to be carried out.  The charge is compulsory and the charge varies based on the location of the road and how busy it is for traffic.  without a Permit we are unable to work in the Highway.  The Highway Authority have the right to determine the timing of works in order to coordinate with other utilities and events on the road. Certain roads in our area are controlled by Transport for London (TfL), and where they are extremely congested, they apply a 'lane rental' charge of up to £2500 per day for utility works.  published price is subject to significant change due to timing, location and duration of works.</t>
  </si>
  <si>
    <t>Table 1. Network Construction activity - service work</t>
  </si>
  <si>
    <t>Table 2. Reinstatement of surface after network construction activity - service work only</t>
  </si>
  <si>
    <t xml:space="preserve">In conjunction with ref 6.01 where a new supply is laid and the exsting supply needs to be capped off.  This will also require reinstatement using rates below, normally verge or footpath </t>
  </si>
  <si>
    <t>Assumed Type 4 road category.  Price will significantly increase on a type 2 road (ie an 'A' road specification)</t>
  </si>
  <si>
    <t>Assumes a 2 day job - this is an additional charge per day for increased traffic management where the property is in the vicinity of a junction requiring automated traffic control to enable safe access for our workforce and safe controlled passage for traffic.</t>
  </si>
  <si>
    <t>Not now used</t>
  </si>
  <si>
    <t>No bus-stop suspension</t>
  </si>
  <si>
    <t>No 3-way lights</t>
  </si>
  <si>
    <t>No road closure</t>
  </si>
  <si>
    <t>No traffic management</t>
  </si>
  <si>
    <t>Contingency</t>
  </si>
  <si>
    <t>Materials  Contingency</t>
  </si>
  <si>
    <t>PartsLabour Contingency</t>
  </si>
  <si>
    <t>PartsLabour+Materials</t>
  </si>
  <si>
    <t>PartsLabour Inc. Contingency</t>
  </si>
  <si>
    <t>Materials  Inc. Contingency</t>
  </si>
  <si>
    <t>Plant Lab Mat Inc Cont.</t>
  </si>
  <si>
    <t>PlantLabour Overhead</t>
  </si>
  <si>
    <t>Materials Overhead</t>
  </si>
  <si>
    <t>PlantLabour Inc Overhead</t>
  </si>
  <si>
    <t>Materials Inc Overhead</t>
  </si>
  <si>
    <t>PlantLabour Uplift</t>
  </si>
  <si>
    <t>Material Uplift</t>
  </si>
  <si>
    <t>Total Contingency</t>
  </si>
  <si>
    <t>Total   Overhead</t>
  </si>
  <si>
    <t>lin m</t>
  </si>
  <si>
    <t>1.01A</t>
  </si>
  <si>
    <t>1.01C</t>
  </si>
  <si>
    <t>1.02A</t>
  </si>
  <si>
    <t>1.02C</t>
  </si>
  <si>
    <t>Pipe Diameter Band</t>
  </si>
  <si>
    <t>Unit</t>
  </si>
  <si>
    <t>Open Cut</t>
  </si>
  <si>
    <t>Ductile Iron</t>
  </si>
  <si>
    <t>Lay in 3rd Party Trench</t>
  </si>
  <si>
    <t>1.07A</t>
  </si>
  <si>
    <t>1.08A</t>
  </si>
  <si>
    <t>1.03A</t>
  </si>
  <si>
    <t>1.09A</t>
  </si>
  <si>
    <t>1.07C</t>
  </si>
  <si>
    <t>1.08C</t>
  </si>
  <si>
    <t>1.03C</t>
  </si>
  <si>
    <t>1.09C</t>
  </si>
  <si>
    <t>Previously excavated by third party on developer sites &gt;200m in total</t>
  </si>
  <si>
    <t>1.01E</t>
  </si>
  <si>
    <t>1.07E</t>
  </si>
  <si>
    <t>1.02E</t>
  </si>
  <si>
    <t>1.08E</t>
  </si>
  <si>
    <t>1.03E</t>
  </si>
  <si>
    <t>1.09E</t>
  </si>
  <si>
    <t>Previously excavated by third party on developer sites 0-100m in total</t>
  </si>
  <si>
    <t>Table 5.  Mains Installation - 900mm cover developer sites</t>
  </si>
  <si>
    <t>Install flanged valve including standard chamber frame and cover</t>
  </si>
  <si>
    <t>Install hydrant on tee during pipeline construction.  2½” Streamline pattern hydrant together with 250mm long, 80mm dia. double flanged extension piece.</t>
  </si>
  <si>
    <t>As above, install hydrant on duckfoot bend during pipeline construction</t>
  </si>
  <si>
    <t>Install flanged tee any branch - during pipeline construction</t>
  </si>
  <si>
    <t>Pipe Laying apparatus</t>
  </si>
  <si>
    <t>Under pressure Tee connection on live main including valve and hydrant on branch</t>
  </si>
  <si>
    <t xml:space="preserve">Back - Back Connection: remove and recover washouts and duct foots and piece through. </t>
  </si>
  <si>
    <t>50mm - 100mm</t>
  </si>
  <si>
    <t>Polyethylene  HPPE SDR11</t>
  </si>
  <si>
    <t>Polyethylene barrier pipe HPPE SDR11</t>
  </si>
  <si>
    <t>150mm-200mm</t>
  </si>
  <si>
    <t>250mm-350mm</t>
  </si>
  <si>
    <t>SDR11 2013 price +10%</t>
  </si>
  <si>
    <t>Labour</t>
  </si>
  <si>
    <t>Materials</t>
  </si>
  <si>
    <t>Overheads</t>
  </si>
  <si>
    <t>Onsite Mains Estimate is Contestable costs.</t>
  </si>
  <si>
    <t>Onsite Mains calculator is for indicative purposes only. Each onsite mains quotation is subject to an individual design review but the price will be broken down for the customer.</t>
  </si>
  <si>
    <t>Onsite Mains calculator is based on a straight length of water main, a valve, hydrant and a water connection.</t>
  </si>
  <si>
    <t>Individual connections from the new water main to the new property are priced separately from the mains quotation.</t>
  </si>
  <si>
    <t>Where a development consists of greater than 20 properties, we shall be required to undertake additional network checks to consider the impact on our existing network.</t>
  </si>
  <si>
    <t>All Streetworks outside of the development site are subject to planning and coordination with the Highways Authorities in accordance with the New Roads and Streetworks Act 1991 as amended by the Traffic Management Act 2004.  As such works may be subject to Highway Authority conditions and charges.</t>
  </si>
  <si>
    <t>Prices shall be subject to change annually on 1 April of each year and shall be fixed for 12 months.</t>
  </si>
  <si>
    <t>Quotations and Estimates are valid for 90 days.</t>
  </si>
  <si>
    <t>Additional costs shall be levied for unplanned phasing of any works, repeat samples and testing, or unintended restriction of access for the planned works to be undertaken.  All such prices are scheduled in our "Charging Arrangements 2018/19" document</t>
  </si>
  <si>
    <t>Onsite mains subject to calculation for discount based on the incomce generated from new water customers supplied by the main over 12 years.  This is sometimes called the "Income Offset" calculation.</t>
  </si>
  <si>
    <t>Suggested Commentary / Pricing observations</t>
  </si>
  <si>
    <t>Default = 5%</t>
  </si>
  <si>
    <t>Overhead</t>
  </si>
  <si>
    <t>Default = 25%</t>
  </si>
  <si>
    <t>Cost Data (supplied by Ian)</t>
  </si>
  <si>
    <t>Test (Data supplied by Ravi)</t>
  </si>
  <si>
    <t>Total for web use</t>
  </si>
  <si>
    <t>Bus stop</t>
  </si>
  <si>
    <t>Traffic Mgmt</t>
  </si>
  <si>
    <t>Road Closure</t>
  </si>
  <si>
    <t>Junction Lights</t>
  </si>
  <si>
    <t>Infrastructure:</t>
  </si>
  <si>
    <t>Infrastructure Water Charge</t>
  </si>
  <si>
    <t>Infrastructure Sewage Charge</t>
  </si>
  <si>
    <t>Number of internal meters (self-fit):</t>
  </si>
  <si>
    <t>contingency Added by PHS (31/001/2018)</t>
  </si>
  <si>
    <t>Open Cut: Open Cut Laying Rates for Mains laid under developer sites 0-100m in total</t>
  </si>
  <si>
    <t>Open Cut: Open Cut Laying Rates for Mains laid under developer sites &gt;100-200m  in total</t>
  </si>
  <si>
    <t>Open Cut: Open Cut Laying Rates for Mains laid under developer sites &gt;200m in total</t>
  </si>
  <si>
    <t>Lay in 3rd Party Trench:Previously excavated by third party on developer sites &gt;100-200m in total</t>
  </si>
  <si>
    <t>Pipe Laying - mains connection in two stages: 
under pressure connection into existing network, and then connection to new pipe (back to back)</t>
  </si>
  <si>
    <t>Mains length (m):</t>
  </si>
  <si>
    <t>Mains type:</t>
  </si>
  <si>
    <t>Mains Size:</t>
  </si>
  <si>
    <t>Trench type:</t>
  </si>
  <si>
    <t>Trench types:</t>
  </si>
  <si>
    <t>Open cut</t>
  </si>
  <si>
    <t>Lay in 3rd-party trench</t>
  </si>
  <si>
    <t>xxx</t>
  </si>
  <si>
    <t>xx</t>
  </si>
  <si>
    <t>x</t>
  </si>
  <si>
    <t>External Meters to be fitted by SESW:</t>
  </si>
  <si>
    <t>Total cost:</t>
  </si>
  <si>
    <t>Meter and stopcock (replacement only or cut in new):</t>
  </si>
  <si>
    <t>Mains length band:</t>
  </si>
  <si>
    <t>0-100m</t>
  </si>
  <si>
    <t>Trench type</t>
  </si>
  <si>
    <t>Length</t>
  </si>
  <si>
    <t>Mains type</t>
  </si>
  <si>
    <t>Mains size</t>
  </si>
  <si>
    <t>Price</t>
  </si>
  <si>
    <t>&gt;100-200m</t>
  </si>
  <si>
    <t>&gt;200m</t>
  </si>
  <si>
    <t>Total for main laying:</t>
  </si>
  <si>
    <t>Southern Water customers please contact them for the price.</t>
  </si>
  <si>
    <t>Services</t>
  </si>
  <si>
    <t>Application Fees - Services</t>
  </si>
  <si>
    <t>Fee is for the total development, not per connection</t>
  </si>
  <si>
    <t>21-50</t>
  </si>
  <si>
    <t>51-250</t>
  </si>
  <si>
    <t>&gt;250</t>
  </si>
  <si>
    <t>To be priced as mains extension</t>
  </si>
  <si>
    <t>Mains</t>
  </si>
  <si>
    <t>Application Fees - Mains/Self Lay/Budget Estimate</t>
  </si>
  <si>
    <t>1-250</t>
  </si>
  <si>
    <t>Includes a budget estimate of the mains requisition and a service connection quotation</t>
  </si>
  <si>
    <t>251-1,000</t>
  </si>
  <si>
    <t>&gt;1,000</t>
  </si>
  <si>
    <t>1 to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</si>
</sst>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809]* #,##0.00_-;\-[$£-809]* #,##0.00_-;_-[$£-809]* &quot;-&quot;??_-;_-@_-"/>
  </numFmts>
  <fonts count="5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1"/>
      <color theme="9" tint="-0.249977111117893"/>
      <name val="Calibri"/>
      <family val="2"/>
      <scheme val="minor"/>
    </font>
    <font>
      <b/>
      <sz val="11"/>
      <color theme="9" tint="-0.249977111117893"/>
      <name val="Calibri"/>
      <family val="2"/>
      <scheme val="minor"/>
    </font>
    <font>
      <b/>
      <sz val="12"/>
      <color theme="1"/>
      <name val="Calibri"/>
      <family val="2"/>
      <scheme val="minor"/>
    </font>
    <font>
      <sz val="20"/>
      <color theme="1"/>
      <name val="Calibri"/>
      <family val="2"/>
      <scheme val="minor"/>
    </font>
    <font>
      <b/>
      <sz val="20"/>
      <color theme="1"/>
      <name val="Calibri"/>
      <family val="2"/>
      <scheme val="minor"/>
    </font>
    <font>
      <sz val="10"/>
      <color theme="1"/>
      <name val="Calibri"/>
      <family val="2"/>
      <scheme val="minor"/>
    </font>
    <font>
      <b/>
      <sz val="12"/>
      <color theme="8" tint="-0.249977111117893"/>
      <name val="Calibri"/>
      <family val="2"/>
      <scheme val="minor"/>
    </font>
    <font>
      <sz val="11"/>
      <color theme="8" tint="-0.249977111117893"/>
      <name val="Calibri"/>
      <family val="2"/>
      <scheme val="minor"/>
    </font>
    <font>
      <b/>
      <sz val="11"/>
      <color theme="8" tint="-0.249977111117893"/>
      <name val="Calibri"/>
      <family val="2"/>
      <scheme val="minor"/>
    </font>
    <font>
      <b/>
      <sz val="11"/>
      <color theme="9" tint="-0.499984740745262"/>
      <name val="Calibri"/>
      <family val="2"/>
      <scheme val="minor"/>
    </font>
    <font>
      <sz val="11"/>
      <color theme="9" tint="-0.499984740745262"/>
      <name val="Calibri"/>
      <family val="2"/>
      <scheme val="minor"/>
    </font>
    <font>
      <sz val="11"/>
      <color theme="5" tint="-0.499984740745262"/>
      <name val="Calibri"/>
      <family val="2"/>
      <scheme val="minor"/>
    </font>
    <font>
      <b/>
      <sz val="11"/>
      <color theme="5" tint="-0.499984740745262"/>
      <name val="Calibri"/>
      <family val="2"/>
      <scheme val="minor"/>
    </font>
    <font>
      <b/>
      <sz val="11"/>
      <color rgb="FFFF0000"/>
      <name val="Calibri"/>
      <family val="2"/>
      <scheme val="minor"/>
    </font>
    <font>
      <b/>
      <sz val="10"/>
      <name val="Arial"/>
      <family val="2"/>
    </font>
    <font>
      <sz val="10"/>
      <name val="Arial"/>
      <family val="2"/>
    </font>
    <font>
      <b/>
      <sz val="9"/>
      <name val="Arial"/>
      <family val="2"/>
    </font>
    <font>
      <strike/>
      <sz val="11"/>
      <color theme="1"/>
      <name val="Calibri"/>
      <family val="2"/>
      <scheme val="minor"/>
    </font>
    <font>
      <sz val="11"/>
      <color theme="5" tint="-0.249977111117893"/>
      <name val="Calibri"/>
      <family val="2"/>
      <scheme val="minor"/>
    </font>
    <font>
      <b/>
      <sz val="14"/>
      <color theme="5" tint="-0.249977111117893"/>
      <name val="Calibri"/>
      <family val="2"/>
      <scheme val="minor"/>
    </font>
    <font>
      <b/>
      <sz val="9"/>
      <color theme="5" tint="-0.249977111117893"/>
      <name val="Calibri"/>
      <family val="2"/>
      <scheme val="minor"/>
    </font>
    <font>
      <b/>
      <sz val="8"/>
      <color theme="5" tint="-0.249977111117893"/>
      <name val="Calibri"/>
      <family val="2"/>
      <scheme val="minor"/>
    </font>
    <font>
      <b/>
      <sz val="11"/>
      <color theme="5" tint="-0.249977111117893"/>
      <name val="Calibri"/>
      <family val="2"/>
      <scheme val="minor"/>
    </font>
    <font>
      <sz val="9"/>
      <color theme="1"/>
      <name val="Arial"/>
      <family val="2"/>
    </font>
    <font>
      <sz val="11"/>
      <color rgb="FF0070C0"/>
      <name val="Calibri"/>
      <family val="2"/>
      <scheme val="minor"/>
    </font>
    <font>
      <sz val="11"/>
      <name val="Calibri"/>
      <family val="2"/>
      <scheme val="minor"/>
    </font>
    <font>
      <b/>
      <sz val="14"/>
      <name val="Calibri"/>
      <family val="2"/>
      <scheme val="minor"/>
    </font>
    <font>
      <b/>
      <sz val="9"/>
      <name val="Calibri"/>
      <family val="2"/>
      <scheme val="minor"/>
    </font>
    <font>
      <b/>
      <sz val="8"/>
      <name val="Calibri"/>
      <family val="2"/>
      <scheme val="minor"/>
    </font>
    <font>
      <b/>
      <sz val="11"/>
      <name val="Calibri"/>
      <family val="2"/>
      <scheme val="minor"/>
    </font>
    <font>
      <b/>
      <sz val="14"/>
      <color rgb="FF0070C0"/>
      <name val="Calibri"/>
      <family val="2"/>
      <scheme val="minor"/>
    </font>
    <font>
      <b/>
      <sz val="9"/>
      <color rgb="FF0070C0"/>
      <name val="Calibri"/>
      <family val="2"/>
      <scheme val="minor"/>
    </font>
    <font>
      <b/>
      <sz val="11"/>
      <color rgb="FF0070C0"/>
      <name val="Calibri"/>
      <family val="2"/>
      <scheme val="minor"/>
    </font>
    <font>
      <sz val="11"/>
      <color rgb="FF7030A0"/>
      <name val="Calibri"/>
      <family val="2"/>
      <scheme val="minor"/>
    </font>
    <font>
      <b/>
      <sz val="14"/>
      <color rgb="FF7030A0"/>
      <name val="Calibri"/>
      <family val="2"/>
      <scheme val="minor"/>
    </font>
    <font>
      <b/>
      <sz val="9"/>
      <color rgb="FF7030A0"/>
      <name val="Calibri"/>
      <family val="2"/>
      <scheme val="minor"/>
    </font>
    <font>
      <b/>
      <sz val="8"/>
      <color rgb="FF7030A0"/>
      <name val="Calibri"/>
      <family val="2"/>
      <scheme val="minor"/>
    </font>
    <font>
      <b/>
      <sz val="11"/>
      <color rgb="FF7030A0"/>
      <name val="Calibri"/>
      <family val="2"/>
      <scheme val="minor"/>
    </font>
    <font>
      <b/>
      <i/>
      <sz val="11"/>
      <color rgb="FFFF0000"/>
      <name val="Calibri"/>
      <family val="2"/>
      <scheme val="minor"/>
    </font>
    <font>
      <b/>
      <sz val="9"/>
      <color theme="1"/>
      <name val="Arial"/>
      <family val="2"/>
    </font>
    <font>
      <i/>
      <sz val="11"/>
      <color theme="0"/>
      <name val="Arial"/>
      <family val="2"/>
    </font>
    <font>
      <sz val="12"/>
      <color theme="1"/>
      <name val="Arial"/>
      <family val="2"/>
    </font>
    <font>
      <sz val="8"/>
      <color theme="1"/>
      <name val="Arial"/>
      <family val="2"/>
    </font>
    <font>
      <sz val="10"/>
      <color theme="4" tint="-0.249977111117893"/>
      <name val="Arial"/>
      <family val="2"/>
    </font>
    <font>
      <sz val="11"/>
      <color theme="4"/>
      <name val="Calibri"/>
      <family val="2"/>
      <scheme val="minor"/>
    </font>
    <font>
      <b/>
      <i/>
      <sz val="11"/>
      <color theme="4"/>
      <name val="Calibri"/>
      <family val="2"/>
      <scheme val="minor"/>
    </font>
    <font>
      <b/>
      <sz val="11"/>
      <color theme="4"/>
      <name val="Calibri"/>
      <family val="2"/>
      <scheme val="minor"/>
    </font>
    <font>
      <b/>
      <sz val="11"/>
      <color rgb="FFC00000"/>
      <name val="Calibri"/>
      <family val="2"/>
      <scheme val="minor"/>
    </font>
    <font>
      <sz val="11"/>
      <color rgb="FFC00000"/>
      <name val="Calibri"/>
      <family val="2"/>
      <scheme val="minor"/>
    </font>
    <font>
      <b/>
      <i/>
      <sz val="11"/>
      <color rgb="FF00B050"/>
      <name val="Calibri"/>
      <family val="2"/>
      <scheme val="minor"/>
    </font>
    <font>
      <b/>
      <sz val="11"/>
      <color rgb="FF000000"/>
      <name val="Calibri"/>
      <family val="2"/>
    </font>
    <font>
      <sz val="11"/>
      <color rgb="FF000000"/>
      <name val="Calibri"/>
      <family val="2"/>
    </font>
  </fonts>
  <fills count="1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DBDBDB"/>
        <bgColor indexed="64"/>
      </patternFill>
    </fill>
    <fill>
      <patternFill patternType="solid">
        <fgColor rgb="FFD0CECE"/>
        <bgColor indexed="64"/>
      </patternFill>
    </fill>
    <fill>
      <patternFill patternType="solid">
        <fgColor rgb="FFFFE699"/>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B6DDE8"/>
        <bgColor indexed="64"/>
      </patternFill>
    </fill>
  </fills>
  <borders count="34">
    <border>
      <left/>
      <right/>
      <top/>
      <bottom/>
      <diagonal/>
    </border>
    <border>
      <left style="thin">
        <color theme="7" tint="-0.249977111117893"/>
      </left>
      <right style="thin">
        <color theme="7" tint="-0.249977111117893"/>
      </right>
      <top style="thin">
        <color theme="7" tint="-0.249977111117893"/>
      </top>
      <bottom style="thin">
        <color theme="7" tint="-0.249977111117893"/>
      </bottom>
      <diagonal/>
    </border>
    <border>
      <left style="thin">
        <color theme="7" tint="-0.249977111117893"/>
      </left>
      <right/>
      <top style="thin">
        <color theme="7" tint="-0.249977111117893"/>
      </top>
      <bottom style="thin">
        <color theme="7" tint="-0.249977111117893"/>
      </bottom>
      <diagonal/>
    </border>
    <border>
      <left/>
      <right/>
      <top style="thin">
        <color theme="7" tint="-0.249977111117893"/>
      </top>
      <bottom style="thin">
        <color theme="7" tint="-0.249977111117893"/>
      </bottom>
      <diagonal/>
    </border>
    <border>
      <left/>
      <right style="thin">
        <color theme="7" tint="-0.249977111117893"/>
      </right>
      <top style="thin">
        <color theme="7" tint="-0.249977111117893"/>
      </top>
      <bottom style="thin">
        <color theme="7" tint="-0.249977111117893"/>
      </bottom>
      <diagonal/>
    </border>
    <border>
      <left style="thin">
        <color theme="7" tint="-0.249977111117893"/>
      </left>
      <right/>
      <top/>
      <bottom style="thin">
        <color theme="7" tint="-0.249977111117893"/>
      </bottom>
      <diagonal/>
    </border>
    <border>
      <left/>
      <right/>
      <top/>
      <bottom style="thin">
        <color theme="7" tint="-0.249977111117893"/>
      </bottom>
      <diagonal/>
    </border>
    <border>
      <left/>
      <right style="thin">
        <color theme="7" tint="-0.249977111117893"/>
      </right>
      <top/>
      <bottom style="thin">
        <color theme="7" tint="-0.249977111117893"/>
      </bottom>
      <diagonal/>
    </border>
    <border>
      <left/>
      <right style="thin">
        <color theme="7" tint="-0.249977111117893"/>
      </right>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thin">
        <color theme="0"/>
      </right>
      <top/>
      <bottom/>
      <diagonal/>
    </border>
    <border>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s>
  <cellStyleXfs count="4">
    <xf numFmtId="0" fontId="0"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65">
    <xf numFmtId="0" fontId="0" fillId="0" borderId="0" xfId="0"/>
    <xf numFmtId="0" fontId="3" fillId="0" borderId="0" xfId="0" applyFont="1"/>
    <xf numFmtId="0" fontId="4" fillId="0" borderId="0" xfId="0" applyFont="1"/>
    <xf numFmtId="0" fontId="2" fillId="0" borderId="0" xfId="0" applyFont="1"/>
    <xf numFmtId="0" fontId="5" fillId="0" borderId="0" xfId="0" applyFont="1"/>
    <xf numFmtId="44" fontId="4" fillId="0" borderId="0" xfId="1" applyFont="1"/>
    <xf numFmtId="44" fontId="3" fillId="0" borderId="0" xfId="1" applyFont="1"/>
    <xf numFmtId="44" fontId="0" fillId="0" borderId="0" xfId="1" applyFont="1"/>
    <xf numFmtId="44" fontId="2" fillId="0" borderId="0" xfId="1" applyFont="1"/>
    <xf numFmtId="44" fontId="0" fillId="0" borderId="0" xfId="0" applyNumberFormat="1"/>
    <xf numFmtId="0" fontId="6" fillId="0" borderId="0" xfId="0" applyFont="1"/>
    <xf numFmtId="44" fontId="6" fillId="0" borderId="0" xfId="0" applyNumberFormat="1" applyFont="1"/>
    <xf numFmtId="0" fontId="7" fillId="0" borderId="0" xfId="0" applyFont="1"/>
    <xf numFmtId="0" fontId="8" fillId="0" borderId="0" xfId="0" applyFont="1"/>
    <xf numFmtId="0" fontId="9" fillId="0" borderId="0" xfId="0" applyFont="1"/>
    <xf numFmtId="44" fontId="9" fillId="0" borderId="0" xfId="1" applyFont="1"/>
    <xf numFmtId="0" fontId="10" fillId="0" borderId="0" xfId="0" applyFont="1"/>
    <xf numFmtId="0" fontId="0" fillId="0" borderId="0" xfId="0" applyAlignment="1">
      <alignment horizontal="right"/>
    </xf>
    <xf numFmtId="0" fontId="0" fillId="0" borderId="0" xfId="0" applyAlignment="1">
      <alignment horizontal="right" indent="1"/>
    </xf>
    <xf numFmtId="0" fontId="3" fillId="0" borderId="0" xfId="0" applyFont="1" applyAlignment="1">
      <alignment horizontal="right" indent="1"/>
    </xf>
    <xf numFmtId="0" fontId="0" fillId="0" borderId="0" xfId="0" applyBorder="1" applyAlignment="1">
      <alignment horizontal="left"/>
    </xf>
    <xf numFmtId="0" fontId="8" fillId="0" borderId="0" xfId="0" applyFont="1" applyAlignment="1">
      <alignment horizontal="right"/>
    </xf>
    <xf numFmtId="0" fontId="11" fillId="0" borderId="0" xfId="0" applyFont="1"/>
    <xf numFmtId="0" fontId="12" fillId="0" borderId="0" xfId="0" applyFont="1"/>
    <xf numFmtId="0" fontId="12" fillId="0" borderId="0" xfId="0" applyFont="1" applyAlignment="1">
      <alignment horizontal="right"/>
    </xf>
    <xf numFmtId="0" fontId="12" fillId="0" borderId="0" xfId="0" applyFont="1" applyAlignment="1">
      <alignment horizontal="right" indent="1"/>
    </xf>
    <xf numFmtId="0" fontId="13" fillId="0" borderId="0" xfId="0" applyFont="1"/>
    <xf numFmtId="44" fontId="0" fillId="0" borderId="0" xfId="1" applyFont="1" applyAlignment="1">
      <alignment horizontal="right"/>
    </xf>
    <xf numFmtId="44" fontId="4" fillId="0" borderId="0" xfId="1" applyFont="1" applyAlignment="1">
      <alignment horizontal="right"/>
    </xf>
    <xf numFmtId="44" fontId="3" fillId="0" borderId="0" xfId="1" applyFont="1" applyAlignment="1">
      <alignment horizontal="right"/>
    </xf>
    <xf numFmtId="0" fontId="0" fillId="2" borderId="1" xfId="0" applyFill="1" applyBorder="1"/>
    <xf numFmtId="0" fontId="14" fillId="0" borderId="0" xfId="0" applyFont="1" applyAlignment="1">
      <alignment horizontal="right" indent="1"/>
    </xf>
    <xf numFmtId="0" fontId="15" fillId="0" borderId="0" xfId="0" applyFont="1" applyAlignment="1">
      <alignment horizontal="right" indent="1"/>
    </xf>
    <xf numFmtId="0" fontId="15" fillId="0" borderId="0" xfId="0" applyFont="1"/>
    <xf numFmtId="0" fontId="15" fillId="2" borderId="1" xfId="0" applyFont="1" applyFill="1" applyBorder="1" applyAlignment="1">
      <alignment horizontal="right"/>
    </xf>
    <xf numFmtId="44" fontId="15" fillId="0" borderId="0" xfId="1" applyFont="1"/>
    <xf numFmtId="0" fontId="15" fillId="0" borderId="0" xfId="0" applyFont="1" applyAlignment="1">
      <alignment horizontal="right"/>
    </xf>
    <xf numFmtId="0" fontId="15" fillId="0" borderId="0" xfId="0" applyFont="1" applyAlignment="1">
      <alignment horizontal="left"/>
    </xf>
    <xf numFmtId="0" fontId="15" fillId="2" borderId="1" xfId="0" applyFont="1" applyFill="1" applyBorder="1" applyAlignment="1">
      <alignment horizontal="right" indent="1"/>
    </xf>
    <xf numFmtId="0" fontId="15" fillId="2" borderId="1" xfId="0" applyFont="1" applyFill="1" applyBorder="1" applyAlignment="1">
      <alignment horizontal="center"/>
    </xf>
    <xf numFmtId="0" fontId="15" fillId="0" borderId="0" xfId="0" applyFont="1" applyFill="1" applyBorder="1" applyAlignment="1">
      <alignment horizontal="right" indent="1"/>
    </xf>
    <xf numFmtId="0" fontId="16" fillId="0" borderId="0" xfId="0" applyFont="1"/>
    <xf numFmtId="0" fontId="16" fillId="0" borderId="0" xfId="0" applyFont="1" applyAlignment="1">
      <alignment horizontal="right" indent="1"/>
    </xf>
    <xf numFmtId="0" fontId="17" fillId="0" borderId="0" xfId="0" applyFont="1" applyAlignment="1">
      <alignment horizontal="right" indent="1"/>
    </xf>
    <xf numFmtId="0" fontId="17" fillId="0" borderId="0" xfId="0" applyFont="1"/>
    <xf numFmtId="2" fontId="15" fillId="2" borderId="1" xfId="0" applyNumberFormat="1" applyFont="1" applyFill="1" applyBorder="1"/>
    <xf numFmtId="0" fontId="0" fillId="0" borderId="0" xfId="0" applyAlignment="1">
      <alignment wrapText="1"/>
    </xf>
    <xf numFmtId="0" fontId="4" fillId="0" borderId="0" xfId="0" applyFont="1" applyAlignment="1">
      <alignment wrapText="1"/>
    </xf>
    <xf numFmtId="0" fontId="3" fillId="0" borderId="0" xfId="0" applyFont="1" applyAlignment="1">
      <alignment wrapText="1"/>
    </xf>
    <xf numFmtId="0" fontId="0" fillId="0" borderId="0" xfId="0" applyAlignment="1">
      <alignment horizontal="left" wrapText="1"/>
    </xf>
    <xf numFmtId="0" fontId="19" fillId="0" borderId="0" xfId="0" applyFont="1" applyAlignment="1">
      <alignment horizontal="center" vertical="center"/>
    </xf>
    <xf numFmtId="0" fontId="19" fillId="0" borderId="0" xfId="0" applyFont="1"/>
    <xf numFmtId="0" fontId="20" fillId="0" borderId="0" xfId="0" applyFont="1"/>
    <xf numFmtId="2" fontId="0" fillId="0" borderId="0" xfId="0" applyNumberFormat="1"/>
    <xf numFmtId="2" fontId="19" fillId="0" borderId="0" xfId="0" applyNumberFormat="1" applyFont="1"/>
    <xf numFmtId="2" fontId="20" fillId="0" borderId="0" xfId="0" applyNumberFormat="1" applyFont="1"/>
    <xf numFmtId="0" fontId="19"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horizontal="center" vertical="center"/>
    </xf>
    <xf numFmtId="0" fontId="19" fillId="0" borderId="0" xfId="0" applyFont="1" applyAlignment="1">
      <alignment horizontal="left" vertical="top" wrapText="1" indent="1" shrinkToFit="1"/>
    </xf>
    <xf numFmtId="0" fontId="19"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xf>
    <xf numFmtId="2" fontId="0" fillId="0" borderId="0" xfId="0" applyNumberFormat="1" applyAlignment="1">
      <alignment horizontal="center" vertical="center"/>
    </xf>
    <xf numFmtId="2" fontId="20" fillId="0" borderId="0" xfId="0" applyNumberFormat="1" applyFont="1" applyAlignment="1">
      <alignment horizontal="center" vertical="center"/>
    </xf>
    <xf numFmtId="0" fontId="20" fillId="0"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1" fillId="0" borderId="0" xfId="0" applyNumberFormat="1" applyFont="1" applyFill="1" applyBorder="1" applyAlignment="1">
      <alignment horizontal="center" vertical="center" wrapText="1"/>
    </xf>
    <xf numFmtId="0" fontId="19" fillId="0" borderId="0" xfId="0" applyFont="1" applyFill="1" applyAlignment="1">
      <alignment vertical="center" wrapText="1"/>
    </xf>
    <xf numFmtId="0" fontId="22" fillId="0" borderId="0" xfId="0" applyFont="1"/>
    <xf numFmtId="44" fontId="22" fillId="0" borderId="0" xfId="1" applyFont="1"/>
    <xf numFmtId="0" fontId="4" fillId="0" borderId="0" xfId="0" applyFont="1" applyAlignment="1">
      <alignment horizontal="left" wrapText="1"/>
    </xf>
    <xf numFmtId="44" fontId="23" fillId="0" borderId="0" xfId="1" applyFont="1" applyAlignment="1">
      <alignment horizontal="right" wrapText="1"/>
    </xf>
    <xf numFmtId="44" fontId="25" fillId="0" borderId="0" xfId="1" applyFont="1" applyAlignment="1">
      <alignment horizontal="center" wrapText="1"/>
    </xf>
    <xf numFmtId="0" fontId="3" fillId="0" borderId="0" xfId="0" applyFont="1" applyAlignment="1">
      <alignment horizontal="center" vertical="center" wrapText="1"/>
    </xf>
    <xf numFmtId="0" fontId="0" fillId="0" borderId="0" xfId="0"/>
    <xf numFmtId="0" fontId="28" fillId="4" borderId="9" xfId="0" applyFont="1" applyFill="1" applyBorder="1" applyAlignment="1">
      <alignment horizontal="center" vertical="center" wrapText="1"/>
    </xf>
    <xf numFmtId="0" fontId="28" fillId="5" borderId="10" xfId="0" applyFont="1" applyFill="1" applyBorder="1" applyAlignment="1">
      <alignment vertical="center" wrapText="1"/>
    </xf>
    <xf numFmtId="0" fontId="28" fillId="6" borderId="10" xfId="0" applyFont="1" applyFill="1" applyBorder="1" applyAlignment="1">
      <alignment horizontal="center" vertical="center"/>
    </xf>
    <xf numFmtId="0" fontId="28" fillId="7" borderId="10" xfId="0" applyFont="1" applyFill="1" applyBorder="1" applyAlignment="1">
      <alignment vertical="center" wrapText="1"/>
    </xf>
    <xf numFmtId="0" fontId="28" fillId="4" borderId="11" xfId="0" applyFont="1" applyFill="1" applyBorder="1" applyAlignment="1">
      <alignment horizontal="center" vertical="center" wrapText="1"/>
    </xf>
    <xf numFmtId="0" fontId="28" fillId="5" borderId="12" xfId="0" applyFont="1" applyFill="1" applyBorder="1" applyAlignment="1">
      <alignment vertical="center" wrapText="1"/>
    </xf>
    <xf numFmtId="0" fontId="28" fillId="6" borderId="12" xfId="0" applyFont="1" applyFill="1" applyBorder="1" applyAlignment="1">
      <alignment horizontal="center" vertical="center"/>
    </xf>
    <xf numFmtId="0" fontId="28" fillId="7" borderId="12"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44" fontId="27" fillId="0" borderId="0" xfId="1" applyFont="1" applyAlignment="1">
      <alignment horizontal="right" vertical="center" wrapText="1"/>
    </xf>
    <xf numFmtId="0" fontId="18" fillId="0" borderId="0" xfId="0" applyFont="1" applyAlignment="1">
      <alignment vertical="center" wrapText="1"/>
    </xf>
    <xf numFmtId="0" fontId="0" fillId="0" borderId="0" xfId="0" applyAlignment="1">
      <alignment horizontal="left" vertical="center" wrapText="1"/>
    </xf>
    <xf numFmtId="44" fontId="23" fillId="0" borderId="0" xfId="1" applyFont="1" applyAlignment="1">
      <alignment horizontal="right" vertical="center" wrapText="1"/>
    </xf>
    <xf numFmtId="0" fontId="27" fillId="0" borderId="0" xfId="0" applyFont="1" applyAlignment="1">
      <alignment vertical="center" wrapText="1"/>
    </xf>
    <xf numFmtId="0" fontId="2" fillId="0" borderId="0" xfId="0" applyFont="1" applyAlignment="1">
      <alignment horizontal="right"/>
    </xf>
    <xf numFmtId="0" fontId="0" fillId="0" borderId="9" xfId="0" applyBorder="1"/>
    <xf numFmtId="0" fontId="0" fillId="0" borderId="11" xfId="0" applyBorder="1"/>
    <xf numFmtId="0" fontId="0" fillId="0" borderId="10" xfId="0" applyBorder="1"/>
    <xf numFmtId="0" fontId="0" fillId="0" borderId="12" xfId="0" applyBorder="1"/>
    <xf numFmtId="0" fontId="19" fillId="0" borderId="10" xfId="0" applyFont="1" applyBorder="1" applyAlignment="1">
      <alignment horizontal="center" vertical="center"/>
    </xf>
    <xf numFmtId="0" fontId="19" fillId="0" borderId="12" xfId="0" applyFont="1" applyBorder="1" applyAlignment="1">
      <alignment horizontal="center" vertical="center"/>
    </xf>
    <xf numFmtId="44" fontId="24" fillId="3" borderId="0" xfId="1" applyFont="1" applyFill="1" applyAlignment="1">
      <alignment horizontal="center" vertical="center" wrapText="1"/>
    </xf>
    <xf numFmtId="44" fontId="23" fillId="0" borderId="0" xfId="1" applyFont="1" applyAlignment="1">
      <alignment wrapText="1"/>
    </xf>
    <xf numFmtId="44" fontId="27" fillId="0" borderId="0" xfId="1" applyFont="1" applyAlignment="1">
      <alignment vertical="center" wrapText="1"/>
    </xf>
    <xf numFmtId="44" fontId="8" fillId="0" borderId="0" xfId="1" applyFont="1"/>
    <xf numFmtId="44" fontId="0" fillId="0" borderId="0" xfId="1" applyFont="1" applyBorder="1" applyAlignment="1">
      <alignment horizontal="left"/>
    </xf>
    <xf numFmtId="44" fontId="12" fillId="0" borderId="0" xfId="1" applyFont="1"/>
    <xf numFmtId="44" fontId="14" fillId="0" borderId="0" xfId="1" applyFont="1"/>
    <xf numFmtId="44" fontId="16" fillId="0" borderId="0" xfId="1" applyFont="1"/>
    <xf numFmtId="44" fontId="18" fillId="0" borderId="0" xfId="1" applyFont="1"/>
    <xf numFmtId="44" fontId="32" fillId="0" borderId="0" xfId="1" applyFont="1" applyAlignment="1">
      <alignment horizontal="center" wrapText="1"/>
    </xf>
    <xf numFmtId="44" fontId="33" fillId="0" borderId="0" xfId="1" applyFont="1" applyAlignment="1">
      <alignment horizontal="center" vertical="center" wrapText="1"/>
    </xf>
    <xf numFmtId="44" fontId="30" fillId="0" borderId="0" xfId="1" applyFont="1" applyAlignment="1">
      <alignment horizontal="left" wrapText="1" indent="1"/>
    </xf>
    <xf numFmtId="44" fontId="30" fillId="0" borderId="0" xfId="1" applyFont="1" applyAlignment="1">
      <alignment horizontal="left" vertical="center" wrapText="1" indent="1"/>
    </xf>
    <xf numFmtId="44" fontId="34" fillId="0" borderId="0" xfId="1" applyFont="1" applyAlignment="1">
      <alignment horizontal="left" vertical="center" wrapText="1" indent="1"/>
    </xf>
    <xf numFmtId="44" fontId="29" fillId="0" borderId="0" xfId="1" applyFont="1" applyAlignment="1">
      <alignment wrapText="1"/>
    </xf>
    <xf numFmtId="44" fontId="35" fillId="3" borderId="0" xfId="1" applyFont="1" applyFill="1" applyAlignment="1">
      <alignment horizontal="center" vertical="center" wrapText="1"/>
    </xf>
    <xf numFmtId="44" fontId="36" fillId="0" borderId="0" xfId="1" applyFont="1" applyAlignment="1">
      <alignment horizontal="center" wrapText="1"/>
    </xf>
    <xf numFmtId="44" fontId="37" fillId="0" borderId="0" xfId="1" applyFont="1" applyAlignment="1">
      <alignment horizontal="right" vertical="center" wrapText="1"/>
    </xf>
    <xf numFmtId="44" fontId="29" fillId="0" borderId="0" xfId="1" applyFont="1" applyAlignment="1">
      <alignment horizontal="right" vertical="center" wrapText="1"/>
    </xf>
    <xf numFmtId="44" fontId="37" fillId="0" borderId="0" xfId="1" applyFont="1" applyAlignment="1">
      <alignment vertical="center" wrapText="1"/>
    </xf>
    <xf numFmtId="0" fontId="29" fillId="0" borderId="0" xfId="0" applyFont="1"/>
    <xf numFmtId="44" fontId="38" fillId="0" borderId="0" xfId="1" applyFont="1" applyAlignment="1">
      <alignment horizontal="left" wrapText="1" indent="1"/>
    </xf>
    <xf numFmtId="44" fontId="40" fillId="0" borderId="0" xfId="1" applyFont="1" applyAlignment="1">
      <alignment horizontal="center" wrapText="1"/>
    </xf>
    <xf numFmtId="44" fontId="41" fillId="0" borderId="0" xfId="1" applyFont="1" applyAlignment="1">
      <alignment horizontal="center" vertical="center" wrapText="1"/>
    </xf>
    <xf numFmtId="44" fontId="38" fillId="0" borderId="0" xfId="1" applyFont="1" applyAlignment="1">
      <alignment horizontal="left" vertical="center" wrapText="1" indent="1"/>
    </xf>
    <xf numFmtId="44" fontId="42" fillId="0" borderId="0" xfId="1" applyFont="1" applyAlignment="1">
      <alignment horizontal="left" vertical="center" wrapText="1" indent="1"/>
    </xf>
    <xf numFmtId="0" fontId="38" fillId="0" borderId="0" xfId="0" applyFont="1"/>
    <xf numFmtId="0" fontId="43" fillId="0" borderId="0" xfId="0" applyFont="1"/>
    <xf numFmtId="0" fontId="0" fillId="0" borderId="0" xfId="0"/>
    <xf numFmtId="0" fontId="0" fillId="0" borderId="0" xfId="0" applyAlignment="1">
      <alignment vertical="center"/>
    </xf>
    <xf numFmtId="0" fontId="0" fillId="12" borderId="13" xfId="0" applyFont="1" applyFill="1" applyBorder="1" applyAlignment="1">
      <alignment horizontal="center" vertical="center" wrapText="1"/>
    </xf>
    <xf numFmtId="0" fontId="0" fillId="12" borderId="15" xfId="0" applyFont="1" applyFill="1" applyBorder="1" applyAlignment="1">
      <alignment horizontal="center" vertical="center" wrapText="1"/>
    </xf>
    <xf numFmtId="0" fontId="28" fillId="11" borderId="17" xfId="0" applyFont="1" applyFill="1" applyBorder="1" applyAlignment="1">
      <alignment horizontal="center" vertical="center" wrapText="1"/>
    </xf>
    <xf numFmtId="0" fontId="28" fillId="11" borderId="16" xfId="0" quotePrefix="1" applyFont="1" applyFill="1" applyBorder="1" applyAlignment="1">
      <alignment horizontal="center" vertical="center" wrapText="1"/>
    </xf>
    <xf numFmtId="0" fontId="3" fillId="0" borderId="0" xfId="0" applyFont="1" applyFill="1" applyAlignment="1">
      <alignment horizontal="left" vertical="center" wrapText="1"/>
    </xf>
    <xf numFmtId="44" fontId="3" fillId="0" borderId="0" xfId="1" applyFont="1" applyFill="1" applyAlignment="1">
      <alignment horizontal="left" vertical="center" wrapText="1"/>
    </xf>
    <xf numFmtId="44" fontId="34" fillId="0" borderId="0" xfId="1" applyFont="1" applyFill="1" applyAlignment="1">
      <alignment horizontal="left" vertical="center" wrapText="1" indent="1"/>
    </xf>
    <xf numFmtId="0" fontId="3" fillId="0" borderId="0" xfId="0" applyFont="1" applyFill="1" applyAlignment="1">
      <alignment vertical="center" wrapText="1"/>
    </xf>
    <xf numFmtId="0" fontId="3" fillId="0" borderId="0" xfId="0" applyFont="1" applyFill="1" applyAlignment="1">
      <alignment wrapText="1"/>
    </xf>
    <xf numFmtId="0" fontId="3" fillId="3" borderId="0" xfId="0" applyFont="1" applyFill="1" applyAlignment="1">
      <alignment vertical="center" wrapText="1"/>
    </xf>
    <xf numFmtId="0" fontId="45" fillId="9" borderId="0" xfId="0" applyFont="1" applyFill="1" applyBorder="1" applyAlignment="1">
      <alignment horizontal="center" vertical="center" wrapText="1"/>
    </xf>
    <xf numFmtId="44" fontId="23" fillId="0" borderId="0" xfId="1" applyFont="1" applyFill="1" applyAlignment="1">
      <alignment horizontal="center" vertical="center" wrapText="1"/>
    </xf>
    <xf numFmtId="0" fontId="45" fillId="0" borderId="0" xfId="0" applyFont="1" applyFill="1" applyBorder="1" applyAlignment="1">
      <alignment horizontal="center" vertical="center" wrapText="1"/>
    </xf>
    <xf numFmtId="44" fontId="23" fillId="0" borderId="0" xfId="1" applyFont="1" applyAlignment="1">
      <alignment vertical="center" wrapText="1"/>
    </xf>
    <xf numFmtId="44" fontId="30" fillId="0" borderId="0" xfId="1" applyFont="1" applyAlignment="1">
      <alignment horizontal="left" vertical="center" wrapText="1"/>
    </xf>
    <xf numFmtId="44" fontId="30" fillId="0" borderId="0" xfId="1"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Fill="1" applyAlignment="1">
      <alignment vertical="center" wrapText="1"/>
    </xf>
    <xf numFmtId="44" fontId="25" fillId="0" borderId="0" xfId="1" applyFont="1" applyFill="1" applyAlignment="1">
      <alignment horizontal="center" vertical="center" wrapText="1"/>
    </xf>
    <xf numFmtId="44" fontId="25" fillId="0" borderId="0" xfId="1" applyFont="1" applyAlignment="1">
      <alignment horizontal="center" vertical="center" wrapText="1"/>
    </xf>
    <xf numFmtId="0" fontId="0" fillId="0" borderId="0" xfId="0" applyFill="1" applyAlignment="1">
      <alignment vertical="center" wrapText="1"/>
    </xf>
    <xf numFmtId="0" fontId="0" fillId="0" borderId="0" xfId="0" applyFont="1" applyAlignment="1">
      <alignment vertical="center" wrapText="1"/>
    </xf>
    <xf numFmtId="44" fontId="47" fillId="2" borderId="13" xfId="1" applyNumberFormat="1" applyFont="1" applyFill="1" applyBorder="1" applyAlignment="1" applyProtection="1">
      <alignment horizontal="center" vertical="center" wrapText="1"/>
      <protection locked="0"/>
    </xf>
    <xf numFmtId="164" fontId="47" fillId="2" borderId="18" xfId="1" applyNumberFormat="1" applyFont="1" applyFill="1" applyBorder="1" applyAlignment="1" applyProtection="1">
      <alignment horizontal="center" vertical="center"/>
      <protection locked="0"/>
    </xf>
    <xf numFmtId="164" fontId="47" fillId="2" borderId="13" xfId="1" applyNumberFormat="1" applyFont="1" applyFill="1" applyBorder="1" applyAlignment="1" applyProtection="1">
      <alignment horizontal="center" vertical="center"/>
      <protection locked="0"/>
    </xf>
    <xf numFmtId="0" fontId="28" fillId="8" borderId="18" xfId="0" applyFont="1" applyFill="1" applyBorder="1" applyAlignment="1">
      <alignment horizontal="left" vertical="center" wrapText="1"/>
    </xf>
    <xf numFmtId="0" fontId="28" fillId="8" borderId="13" xfId="0" quotePrefix="1" applyFont="1" applyFill="1" applyBorder="1" applyAlignment="1">
      <alignment horizontal="left" vertical="center" wrapText="1"/>
    </xf>
    <xf numFmtId="0" fontId="48" fillId="0" borderId="0" xfId="0" applyFont="1" applyFill="1" applyBorder="1" applyAlignment="1"/>
    <xf numFmtId="0" fontId="2" fillId="0" borderId="0" xfId="0" applyFont="1" applyAlignment="1">
      <alignment horizontal="left" vertical="center" wrapText="1"/>
    </xf>
    <xf numFmtId="0" fontId="15" fillId="0" borderId="0" xfId="0" applyFont="1" applyAlignment="1">
      <alignment horizontal="right" indent="1"/>
    </xf>
    <xf numFmtId="0" fontId="0" fillId="0" borderId="0" xfId="0" applyAlignment="1">
      <alignment horizontal="right" indent="1"/>
    </xf>
    <xf numFmtId="0" fontId="12" fillId="0" borderId="0" xfId="0" applyFont="1" applyAlignment="1">
      <alignment horizontal="right" indent="1"/>
    </xf>
    <xf numFmtId="0" fontId="45" fillId="9" borderId="0" xfId="0" applyFont="1" applyFill="1" applyBorder="1" applyAlignment="1">
      <alignment horizontal="center" vertical="center" wrapText="1"/>
    </xf>
    <xf numFmtId="0" fontId="0" fillId="0" borderId="0" xfId="0" applyAlignment="1">
      <alignment horizontal="right" indent="1"/>
    </xf>
    <xf numFmtId="9" fontId="23" fillId="0" borderId="0" xfId="3" applyFont="1" applyAlignment="1">
      <alignment horizontal="right" wrapText="1"/>
    </xf>
    <xf numFmtId="9" fontId="25" fillId="0" borderId="0" xfId="3" applyFont="1" applyAlignment="1">
      <alignment horizontal="center" wrapText="1"/>
    </xf>
    <xf numFmtId="9" fontId="26" fillId="0" borderId="0" xfId="3" applyFont="1" applyAlignment="1">
      <alignment horizontal="center" vertical="center" wrapText="1"/>
    </xf>
    <xf numFmtId="9" fontId="23" fillId="0" borderId="0" xfId="3" applyFont="1" applyAlignment="1">
      <alignment horizontal="right" vertical="center" wrapText="1"/>
    </xf>
    <xf numFmtId="9" fontId="27" fillId="0" borderId="0" xfId="3" applyFont="1" applyAlignment="1">
      <alignment vertical="center" wrapText="1"/>
    </xf>
    <xf numFmtId="9" fontId="0" fillId="0" borderId="0" xfId="3" applyFont="1"/>
    <xf numFmtId="9" fontId="27" fillId="0" borderId="0" xfId="3" applyFont="1" applyAlignment="1">
      <alignment horizontal="right" vertical="center" wrapText="1"/>
    </xf>
    <xf numFmtId="9" fontId="3" fillId="0" borderId="0" xfId="3" applyFont="1" applyFill="1" applyAlignment="1">
      <alignment horizontal="left" vertical="center" wrapText="1"/>
    </xf>
    <xf numFmtId="44" fontId="37" fillId="0" borderId="0" xfId="1" applyFont="1" applyFill="1" applyAlignment="1">
      <alignment horizontal="left" vertical="center" wrapText="1"/>
    </xf>
    <xf numFmtId="44" fontId="38" fillId="0" borderId="0" xfId="1" applyFont="1" applyFill="1" applyAlignment="1">
      <alignment horizontal="left" vertical="center" wrapText="1" indent="1"/>
    </xf>
    <xf numFmtId="0" fontId="0" fillId="0" borderId="0" xfId="0" applyFill="1"/>
    <xf numFmtId="44" fontId="37" fillId="0" borderId="0" xfId="1" applyFont="1" applyAlignment="1">
      <alignment horizontal="right" wrapText="1"/>
    </xf>
    <xf numFmtId="44" fontId="27" fillId="0" borderId="0" xfId="1" applyFont="1" applyAlignment="1">
      <alignment horizontal="right" wrapText="1"/>
    </xf>
    <xf numFmtId="0" fontId="49" fillId="2" borderId="1" xfId="0" applyFont="1" applyFill="1" applyBorder="1"/>
    <xf numFmtId="44" fontId="49" fillId="0" borderId="0" xfId="1" applyFont="1"/>
    <xf numFmtId="0" fontId="49" fillId="0" borderId="0" xfId="0" applyFont="1"/>
    <xf numFmtId="0" fontId="49" fillId="0" borderId="0" xfId="0" applyFont="1" applyAlignment="1">
      <alignment horizontal="right"/>
    </xf>
    <xf numFmtId="44" fontId="49" fillId="0" borderId="0" xfId="0" applyNumberFormat="1" applyFont="1"/>
    <xf numFmtId="0" fontId="49" fillId="0" borderId="0" xfId="0" applyFont="1" applyAlignment="1">
      <alignment horizontal="right" indent="1"/>
    </xf>
    <xf numFmtId="44" fontId="49" fillId="0" borderId="0" xfId="1" applyFont="1" applyBorder="1" applyProtection="1"/>
    <xf numFmtId="0" fontId="50" fillId="0" borderId="0" xfId="0" applyFont="1"/>
    <xf numFmtId="44" fontId="51" fillId="0" borderId="0" xfId="1" applyFont="1"/>
    <xf numFmtId="0" fontId="3" fillId="14" borderId="0" xfId="0" applyFont="1" applyFill="1" applyAlignment="1">
      <alignment vertical="center" wrapText="1"/>
    </xf>
    <xf numFmtId="0" fontId="0" fillId="16" borderId="0" xfId="0" applyFill="1" applyAlignment="1">
      <alignment vertical="center" wrapText="1"/>
    </xf>
    <xf numFmtId="0" fontId="4" fillId="16" borderId="0" xfId="0" applyFont="1" applyFill="1" applyAlignment="1">
      <alignment vertical="center" wrapText="1"/>
    </xf>
    <xf numFmtId="44" fontId="31" fillId="16" borderId="0" xfId="1" applyFont="1" applyFill="1" applyAlignment="1">
      <alignment vertical="center" wrapText="1"/>
    </xf>
    <xf numFmtId="0" fontId="3" fillId="16" borderId="0" xfId="0" applyFont="1" applyFill="1" applyAlignment="1">
      <alignment vertical="center" wrapText="1"/>
    </xf>
    <xf numFmtId="0" fontId="3" fillId="9" borderId="0" xfId="0" applyFont="1" applyFill="1" applyAlignment="1">
      <alignment vertical="center" wrapText="1"/>
    </xf>
    <xf numFmtId="0" fontId="0" fillId="13" borderId="0" xfId="0" applyFill="1" applyAlignment="1">
      <alignment vertical="center" wrapText="1"/>
    </xf>
    <xf numFmtId="0" fontId="53" fillId="14" borderId="0" xfId="0" applyFont="1" applyFill="1" applyAlignment="1">
      <alignment vertical="center" wrapText="1"/>
    </xf>
    <xf numFmtId="164" fontId="52" fillId="14" borderId="0" xfId="0" applyNumberFormat="1" applyFont="1" applyFill="1" applyAlignment="1">
      <alignment vertical="center" wrapText="1"/>
    </xf>
    <xf numFmtId="0" fontId="0" fillId="3" borderId="0" xfId="0" applyFont="1" applyFill="1" applyAlignment="1">
      <alignment vertical="center" wrapText="1"/>
    </xf>
    <xf numFmtId="0" fontId="28" fillId="3" borderId="0" xfId="0" applyFont="1" applyFill="1" applyBorder="1" applyAlignment="1">
      <alignment horizontal="center" vertical="center" wrapText="1"/>
    </xf>
    <xf numFmtId="164" fontId="28" fillId="3" borderId="13" xfId="2" applyNumberFormat="1" applyFont="1" applyFill="1" applyBorder="1" applyAlignment="1" applyProtection="1">
      <alignment horizontal="left" vertical="center" wrapText="1"/>
      <protection locked="0"/>
    </xf>
    <xf numFmtId="0" fontId="0" fillId="14" borderId="0" xfId="0" applyFont="1" applyFill="1" applyAlignment="1">
      <alignment vertical="center" wrapText="1"/>
    </xf>
    <xf numFmtId="0" fontId="28" fillId="14" borderId="0" xfId="0" applyFont="1" applyFill="1" applyBorder="1" applyAlignment="1">
      <alignment horizontal="center" vertical="center" wrapText="1"/>
    </xf>
    <xf numFmtId="0" fontId="46" fillId="14" borderId="0" xfId="0" applyFont="1" applyFill="1" applyBorder="1" applyAlignment="1">
      <alignment vertical="center"/>
    </xf>
    <xf numFmtId="0" fontId="0" fillId="15" borderId="0" xfId="0" applyFont="1" applyFill="1" applyAlignment="1">
      <alignment vertical="center" wrapText="1"/>
    </xf>
    <xf numFmtId="0" fontId="28" fillId="2" borderId="13" xfId="0" applyFont="1" applyFill="1" applyBorder="1" applyAlignment="1">
      <alignment horizontal="center" vertical="center" wrapText="1"/>
    </xf>
    <xf numFmtId="0" fontId="0" fillId="2" borderId="0" xfId="0" applyFont="1" applyFill="1" applyAlignment="1">
      <alignment vertical="center" wrapText="1"/>
    </xf>
    <xf numFmtId="0" fontId="28" fillId="2" borderId="13" xfId="0" applyFont="1" applyFill="1" applyBorder="1" applyAlignment="1">
      <alignment horizontal="left" vertical="center" wrapText="1"/>
    </xf>
    <xf numFmtId="0" fontId="28" fillId="2" borderId="18"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28" fillId="15" borderId="0" xfId="0" applyFont="1" applyFill="1" applyBorder="1" applyAlignment="1">
      <alignment horizontal="left" vertical="center" wrapText="1"/>
    </xf>
    <xf numFmtId="164" fontId="28" fillId="15" borderId="0" xfId="2" applyNumberFormat="1" applyFont="1" applyFill="1" applyBorder="1" applyAlignment="1" applyProtection="1">
      <alignment horizontal="left" vertical="center" wrapText="1"/>
      <protection locked="0"/>
    </xf>
    <xf numFmtId="44" fontId="28" fillId="15" borderId="0" xfId="2" applyFont="1" applyFill="1" applyBorder="1" applyAlignment="1">
      <alignment horizontal="left" vertical="center" wrapText="1"/>
    </xf>
    <xf numFmtId="0" fontId="0" fillId="0" borderId="0" xfId="0" applyBorder="1" applyAlignment="1">
      <alignment vertical="center" wrapText="1"/>
    </xf>
    <xf numFmtId="0" fontId="45" fillId="9" borderId="0" xfId="0" applyFont="1" applyFill="1" applyBorder="1" applyAlignment="1">
      <alignment horizontal="left" vertical="center" wrapText="1"/>
    </xf>
    <xf numFmtId="0" fontId="0" fillId="14" borderId="0" xfId="0" applyFont="1" applyFill="1" applyBorder="1" applyAlignment="1">
      <alignment vertical="center" wrapText="1"/>
    </xf>
    <xf numFmtId="0" fontId="28" fillId="14" borderId="0" xfId="0" applyFont="1" applyFill="1" applyBorder="1" applyAlignment="1">
      <alignment horizontal="left" vertical="center" wrapText="1"/>
    </xf>
    <xf numFmtId="164" fontId="28" fillId="14" borderId="0" xfId="2" applyNumberFormat="1" applyFont="1" applyFill="1" applyBorder="1" applyAlignment="1" applyProtection="1">
      <alignment horizontal="left" vertical="center" wrapText="1"/>
      <protection locked="0"/>
    </xf>
    <xf numFmtId="44" fontId="28" fillId="14" borderId="0" xfId="2" applyFont="1" applyFill="1" applyBorder="1" applyAlignment="1">
      <alignment horizontal="left" vertical="center" wrapText="1"/>
    </xf>
    <xf numFmtId="0" fontId="3" fillId="14" borderId="0" xfId="0" applyFont="1" applyFill="1" applyBorder="1" applyAlignment="1">
      <alignment vertical="center" wrapText="1"/>
    </xf>
    <xf numFmtId="0" fontId="44" fillId="14" borderId="0" xfId="0" applyFont="1" applyFill="1" applyBorder="1" applyAlignment="1">
      <alignment vertical="center" wrapText="1"/>
    </xf>
    <xf numFmtId="0" fontId="44" fillId="14" borderId="0" xfId="0" applyFont="1" applyFill="1" applyBorder="1" applyAlignment="1">
      <alignment horizontal="center" vertical="center" wrapText="1"/>
    </xf>
    <xf numFmtId="0" fontId="3" fillId="14" borderId="0" xfId="0" applyFont="1" applyFill="1" applyAlignment="1">
      <alignment vertical="center"/>
    </xf>
    <xf numFmtId="0" fontId="44" fillId="14" borderId="16"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28" fillId="14" borderId="20" xfId="0" applyFont="1" applyFill="1" applyBorder="1" applyAlignment="1">
      <alignment horizontal="left" vertical="center" wrapText="1"/>
    </xf>
    <xf numFmtId="164" fontId="28" fillId="14" borderId="20" xfId="2" applyNumberFormat="1" applyFont="1" applyFill="1" applyBorder="1" applyAlignment="1" applyProtection="1">
      <alignment vertical="center" wrapText="1"/>
      <protection locked="0"/>
    </xf>
    <xf numFmtId="0" fontId="46" fillId="14" borderId="20" xfId="0" applyFont="1" applyFill="1" applyBorder="1" applyAlignment="1">
      <alignment vertical="center"/>
    </xf>
    <xf numFmtId="0" fontId="0" fillId="14" borderId="20" xfId="0" applyFont="1" applyFill="1" applyBorder="1" applyAlignment="1">
      <alignment vertical="center" wrapText="1"/>
    </xf>
    <xf numFmtId="164" fontId="0" fillId="14" borderId="20" xfId="0" applyNumberFormat="1" applyFont="1" applyFill="1" applyBorder="1" applyAlignment="1">
      <alignment vertical="center" wrapText="1"/>
    </xf>
    <xf numFmtId="164" fontId="3" fillId="14" borderId="20" xfId="0" applyNumberFormat="1" applyFont="1" applyFill="1" applyBorder="1" applyAlignment="1">
      <alignment vertical="center" wrapText="1"/>
    </xf>
    <xf numFmtId="164" fontId="0" fillId="14" borderId="0" xfId="0" applyNumberFormat="1" applyFont="1" applyFill="1" applyBorder="1" applyAlignment="1">
      <alignment vertical="center" wrapText="1"/>
    </xf>
    <xf numFmtId="164" fontId="3" fillId="14" borderId="0" xfId="0" applyNumberFormat="1" applyFont="1" applyFill="1" applyBorder="1" applyAlignment="1">
      <alignment vertical="center" wrapText="1"/>
    </xf>
    <xf numFmtId="164" fontId="28" fillId="14" borderId="20" xfId="2" applyNumberFormat="1" applyFont="1" applyFill="1" applyBorder="1" applyAlignment="1" applyProtection="1">
      <alignment horizontal="left" vertical="center" wrapText="1"/>
      <protection locked="0"/>
    </xf>
    <xf numFmtId="0" fontId="0" fillId="14" borderId="20" xfId="0" applyFont="1" applyFill="1" applyBorder="1" applyAlignment="1">
      <alignment vertical="center"/>
    </xf>
    <xf numFmtId="0" fontId="0" fillId="14" borderId="0" xfId="0" applyFont="1" applyFill="1" applyBorder="1" applyAlignment="1">
      <alignment vertical="center"/>
    </xf>
    <xf numFmtId="0" fontId="28" fillId="15" borderId="20" xfId="0" applyFont="1" applyFill="1" applyBorder="1" applyAlignment="1">
      <alignment horizontal="center" vertical="center" wrapText="1"/>
    </xf>
    <xf numFmtId="0" fontId="28" fillId="15" borderId="20" xfId="0" applyFont="1" applyFill="1" applyBorder="1" applyAlignment="1">
      <alignment horizontal="left" vertical="center" wrapText="1"/>
    </xf>
    <xf numFmtId="0" fontId="0" fillId="15" borderId="20" xfId="0" applyFont="1" applyFill="1" applyBorder="1" applyAlignment="1">
      <alignment vertical="center" wrapText="1"/>
    </xf>
    <xf numFmtId="164" fontId="0" fillId="15" borderId="20" xfId="0" applyNumberFormat="1" applyFont="1" applyFill="1" applyBorder="1" applyAlignment="1">
      <alignment vertical="center" wrapText="1"/>
    </xf>
    <xf numFmtId="164" fontId="3" fillId="15" borderId="20" xfId="0" applyNumberFormat="1" applyFont="1" applyFill="1" applyBorder="1" applyAlignment="1">
      <alignment vertical="center" wrapText="1"/>
    </xf>
    <xf numFmtId="0" fontId="0" fillId="15" borderId="0" xfId="0" applyFont="1" applyFill="1" applyBorder="1" applyAlignment="1">
      <alignment vertical="center" wrapText="1"/>
    </xf>
    <xf numFmtId="164" fontId="0" fillId="15" borderId="0" xfId="0" applyNumberFormat="1" applyFont="1" applyFill="1" applyBorder="1" applyAlignment="1">
      <alignment vertical="center" wrapText="1"/>
    </xf>
    <xf numFmtId="164" fontId="3" fillId="15" borderId="0" xfId="0" applyNumberFormat="1" applyFont="1" applyFill="1" applyBorder="1" applyAlignment="1">
      <alignment vertical="center" wrapText="1"/>
    </xf>
    <xf numFmtId="164" fontId="28" fillId="15" borderId="20" xfId="2" applyNumberFormat="1" applyFont="1" applyFill="1" applyBorder="1" applyAlignment="1" applyProtection="1">
      <alignment horizontal="left" vertical="center" wrapText="1"/>
      <protection locked="0"/>
    </xf>
    <xf numFmtId="2" fontId="28" fillId="10" borderId="22" xfId="0" applyNumberFormat="1" applyFont="1" applyFill="1" applyBorder="1" applyAlignment="1">
      <alignment horizontal="center" vertical="center" wrapText="1"/>
    </xf>
    <xf numFmtId="0" fontId="28" fillId="8" borderId="22" xfId="0" applyFont="1" applyFill="1" applyBorder="1" applyAlignment="1">
      <alignment horizontal="left" vertical="center" wrapText="1"/>
    </xf>
    <xf numFmtId="0" fontId="28" fillId="11" borderId="22" xfId="0" applyFont="1" applyFill="1" applyBorder="1" applyAlignment="1">
      <alignment horizontal="center" vertical="center" wrapText="1"/>
    </xf>
    <xf numFmtId="44" fontId="47" fillId="2" borderId="22" xfId="1" applyNumberFormat="1" applyFont="1" applyFill="1" applyBorder="1" applyAlignment="1" applyProtection="1">
      <alignment horizontal="center" vertical="center" wrapText="1"/>
      <protection locked="0"/>
    </xf>
    <xf numFmtId="0" fontId="0" fillId="0" borderId="20" xfId="0" applyFont="1" applyBorder="1" applyAlignment="1">
      <alignment horizontal="center" vertical="center" wrapText="1"/>
    </xf>
    <xf numFmtId="2" fontId="0" fillId="0" borderId="20" xfId="0" applyNumberFormat="1" applyFont="1" applyBorder="1" applyAlignment="1">
      <alignment horizontal="center" vertical="center" wrapText="1"/>
    </xf>
    <xf numFmtId="0" fontId="0" fillId="0" borderId="20" xfId="0" applyFont="1" applyFill="1" applyBorder="1" applyAlignment="1">
      <alignment horizontal="center" vertical="center" wrapText="1"/>
    </xf>
    <xf numFmtId="164" fontId="0" fillId="0" borderId="20" xfId="0" applyNumberFormat="1" applyFont="1" applyBorder="1" applyAlignment="1">
      <alignment vertical="center" wrapText="1"/>
    </xf>
    <xf numFmtId="164" fontId="52" fillId="14" borderId="20" xfId="0" applyNumberFormat="1" applyFont="1" applyFill="1" applyBorder="1" applyAlignment="1">
      <alignment horizontal="center" vertical="center" wrapText="1"/>
    </xf>
    <xf numFmtId="0" fontId="0" fillId="0" borderId="0" xfId="0" applyFont="1" applyBorder="1" applyAlignment="1">
      <alignment horizontal="center" vertical="center" wrapText="1"/>
    </xf>
    <xf numFmtId="2"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164" fontId="0" fillId="0" borderId="0" xfId="0" applyNumberFormat="1" applyFont="1" applyBorder="1" applyAlignment="1">
      <alignment vertical="center" wrapText="1"/>
    </xf>
    <xf numFmtId="164" fontId="52" fillId="14" borderId="0" xfId="0" applyNumberFormat="1" applyFont="1" applyFill="1" applyBorder="1" applyAlignment="1">
      <alignment horizontal="center" vertical="center" wrapText="1"/>
    </xf>
    <xf numFmtId="0" fontId="0" fillId="2" borderId="20"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0" fillId="2" borderId="0" xfId="0" applyFont="1" applyFill="1" applyBorder="1" applyAlignment="1">
      <alignment horizontal="center" vertical="center" wrapText="1"/>
    </xf>
    <xf numFmtId="2" fontId="0" fillId="2" borderId="0" xfId="0" applyNumberFormat="1" applyFont="1" applyFill="1" applyBorder="1" applyAlignment="1">
      <alignment horizontal="center" vertical="center" wrapText="1"/>
    </xf>
    <xf numFmtId="164" fontId="0" fillId="2" borderId="0" xfId="0" applyNumberFormat="1" applyFont="1" applyFill="1" applyBorder="1" applyAlignment="1">
      <alignment vertical="center" wrapText="1"/>
    </xf>
    <xf numFmtId="164" fontId="52" fillId="2" borderId="0" xfId="0" applyNumberFormat="1" applyFont="1" applyFill="1" applyBorder="1" applyAlignment="1">
      <alignment horizontal="center" vertical="center" wrapText="1"/>
    </xf>
    <xf numFmtId="0" fontId="0" fillId="2" borderId="24" xfId="0" applyFont="1" applyFill="1" applyBorder="1" applyAlignment="1">
      <alignment horizontal="center" vertical="center" wrapText="1"/>
    </xf>
    <xf numFmtId="0" fontId="28" fillId="2" borderId="25" xfId="0" applyFont="1" applyFill="1" applyBorder="1" applyAlignment="1">
      <alignment horizontal="center" vertical="center" wrapText="1"/>
    </xf>
    <xf numFmtId="0" fontId="28" fillId="2" borderId="25" xfId="0" applyFont="1" applyFill="1" applyBorder="1" applyAlignment="1">
      <alignment horizontal="left" vertical="center" wrapText="1"/>
    </xf>
    <xf numFmtId="0" fontId="28" fillId="2" borderId="26" xfId="0" applyFont="1" applyFill="1" applyBorder="1" applyAlignment="1">
      <alignment horizontal="center" vertical="center" wrapText="1"/>
    </xf>
    <xf numFmtId="44" fontId="47" fillId="2" borderId="25" xfId="1" applyNumberFormat="1" applyFont="1" applyFill="1" applyBorder="1" applyAlignment="1" applyProtection="1">
      <alignment horizontal="center" vertical="center" wrapText="1"/>
      <protection locked="0"/>
    </xf>
    <xf numFmtId="2" fontId="0" fillId="2" borderId="24" xfId="0" applyNumberFormat="1" applyFont="1" applyFill="1" applyBorder="1" applyAlignment="1">
      <alignment horizontal="center" vertical="center" wrapText="1"/>
    </xf>
    <xf numFmtId="164" fontId="0" fillId="2" borderId="24" xfId="0" applyNumberFormat="1" applyFont="1" applyFill="1" applyBorder="1" applyAlignment="1">
      <alignment vertical="center" wrapText="1"/>
    </xf>
    <xf numFmtId="164" fontId="52" fillId="2" borderId="24" xfId="0" applyNumberFormat="1" applyFont="1" applyFill="1" applyBorder="1" applyAlignment="1">
      <alignment horizontal="center" vertical="center" wrapText="1"/>
    </xf>
    <xf numFmtId="0" fontId="28" fillId="3" borderId="0" xfId="0" applyFont="1" applyFill="1" applyBorder="1" applyAlignment="1">
      <alignment horizontal="left" vertical="center" wrapText="1"/>
    </xf>
    <xf numFmtId="44" fontId="28" fillId="3" borderId="0" xfId="2" applyFont="1" applyFill="1" applyBorder="1" applyAlignment="1">
      <alignment horizontal="left" vertical="center" wrapText="1"/>
    </xf>
    <xf numFmtId="0" fontId="0" fillId="3" borderId="0" xfId="0" applyFont="1" applyFill="1" applyBorder="1" applyAlignment="1">
      <alignment vertical="center" wrapText="1"/>
    </xf>
    <xf numFmtId="164" fontId="0" fillId="3" borderId="0" xfId="0" applyNumberFormat="1" applyFont="1" applyFill="1" applyBorder="1" applyAlignment="1">
      <alignment vertical="center" wrapText="1"/>
    </xf>
    <xf numFmtId="164" fontId="3" fillId="3" borderId="0" xfId="0" applyNumberFormat="1" applyFont="1" applyFill="1" applyBorder="1" applyAlignment="1">
      <alignment vertical="center" wrapText="1"/>
    </xf>
    <xf numFmtId="0" fontId="28" fillId="3" borderId="20" xfId="0" applyFont="1" applyFill="1" applyBorder="1" applyAlignment="1">
      <alignment horizontal="center" vertical="center" wrapText="1"/>
    </xf>
    <xf numFmtId="0" fontId="28" fillId="3" borderId="20" xfId="0" applyFont="1" applyFill="1" applyBorder="1" applyAlignment="1">
      <alignment horizontal="left" vertical="center" wrapText="1"/>
    </xf>
    <xf numFmtId="164" fontId="28" fillId="3" borderId="20" xfId="2" applyNumberFormat="1" applyFont="1" applyFill="1" applyBorder="1" applyAlignment="1" applyProtection="1">
      <alignment vertical="center" wrapText="1"/>
      <protection locked="0"/>
    </xf>
    <xf numFmtId="0" fontId="0" fillId="3" borderId="20" xfId="0" applyFont="1" applyFill="1" applyBorder="1" applyAlignment="1">
      <alignment vertical="center" wrapText="1"/>
    </xf>
    <xf numFmtId="164" fontId="0" fillId="3" borderId="20" xfId="0" applyNumberFormat="1" applyFont="1" applyFill="1" applyBorder="1" applyAlignment="1">
      <alignment vertical="center" wrapText="1"/>
    </xf>
    <xf numFmtId="164" fontId="3" fillId="3" borderId="20" xfId="0" applyNumberFormat="1" applyFont="1" applyFill="1" applyBorder="1" applyAlignment="1">
      <alignment vertical="center" wrapText="1"/>
    </xf>
    <xf numFmtId="164" fontId="28" fillId="3" borderId="0" xfId="2" applyNumberFormat="1" applyFont="1" applyFill="1" applyBorder="1" applyAlignment="1" applyProtection="1">
      <alignment horizontal="left" vertical="center" wrapText="1"/>
      <protection locked="0"/>
    </xf>
    <xf numFmtId="0" fontId="54" fillId="0" borderId="0" xfId="0" applyFont="1"/>
    <xf numFmtId="44" fontId="15" fillId="0" borderId="0" xfId="1" applyFont="1" applyFill="1" applyBorder="1" applyAlignment="1">
      <alignment horizontal="left" indent="1"/>
    </xf>
    <xf numFmtId="0" fontId="3" fillId="0" borderId="0" xfId="0" applyFont="1" applyAlignment="1">
      <alignment horizontal="left"/>
    </xf>
    <xf numFmtId="0" fontId="7"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9" fillId="0" borderId="0" xfId="0" applyFont="1" applyAlignment="1">
      <alignment horizontal="left"/>
    </xf>
    <xf numFmtId="0" fontId="12" fillId="0" borderId="0" xfId="0" applyFont="1" applyAlignment="1">
      <alignment horizontal="left" indent="1"/>
    </xf>
    <xf numFmtId="0" fontId="14" fillId="0" borderId="0" xfId="0" applyFont="1" applyAlignment="1">
      <alignment horizontal="left" indent="1"/>
    </xf>
    <xf numFmtId="0" fontId="15" fillId="2" borderId="1" xfId="0" applyFont="1" applyFill="1" applyBorder="1" applyAlignment="1">
      <alignment horizontal="left" indent="1"/>
    </xf>
    <xf numFmtId="0" fontId="15" fillId="0" borderId="0" xfId="0" applyFont="1" applyAlignment="1">
      <alignment horizontal="right" indent="1"/>
    </xf>
    <xf numFmtId="0" fontId="0" fillId="0" borderId="0" xfId="0" applyAlignment="1">
      <alignment horizontal="right" indent="1"/>
    </xf>
    <xf numFmtId="2" fontId="2" fillId="2" borderId="1" xfId="0" applyNumberFormat="1" applyFont="1" applyFill="1" applyBorder="1"/>
    <xf numFmtId="17" fontId="56" fillId="0" borderId="32" xfId="0" applyNumberFormat="1" applyFont="1" applyBorder="1" applyAlignment="1">
      <alignment horizontal="center" vertical="center"/>
    </xf>
    <xf numFmtId="6" fontId="56" fillId="0" borderId="32" xfId="0" applyNumberFormat="1" applyFont="1" applyBorder="1" applyAlignment="1">
      <alignment horizontal="center" vertical="center"/>
    </xf>
    <xf numFmtId="0" fontId="56" fillId="0" borderId="32" xfId="0" applyFont="1" applyBorder="1" applyAlignment="1">
      <alignment horizontal="center" vertical="center"/>
    </xf>
    <xf numFmtId="0" fontId="15" fillId="0" borderId="0" xfId="0" applyFont="1" applyAlignment="1">
      <alignment horizontal="right" indent="1"/>
    </xf>
    <xf numFmtId="0" fontId="15" fillId="0" borderId="8" xfId="0" applyFont="1" applyBorder="1" applyAlignment="1">
      <alignment horizontal="right" inden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0" xfId="0" applyAlignment="1">
      <alignment horizontal="right" indent="1"/>
    </xf>
    <xf numFmtId="0" fontId="49" fillId="0" borderId="0" xfId="0" applyFont="1" applyAlignment="1">
      <alignment horizontal="right" indent="1"/>
    </xf>
    <xf numFmtId="0" fontId="51" fillId="0" borderId="0" xfId="0" applyFont="1" applyAlignment="1">
      <alignment horizontal="right" indent="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55" fillId="17" borderId="27" xfId="0" applyFont="1" applyFill="1" applyBorder="1" applyAlignment="1">
      <alignment horizontal="center" vertical="center"/>
    </xf>
    <xf numFmtId="0" fontId="55" fillId="17" borderId="28" xfId="0" applyFont="1" applyFill="1" applyBorder="1" applyAlignment="1">
      <alignment horizontal="center" vertical="center"/>
    </xf>
    <xf numFmtId="0" fontId="55" fillId="17" borderId="29" xfId="0" applyFont="1" applyFill="1" applyBorder="1" applyAlignment="1">
      <alignment horizontal="center" vertical="center"/>
    </xf>
    <xf numFmtId="0" fontId="56" fillId="0" borderId="33" xfId="0" applyFont="1" applyBorder="1" applyAlignment="1">
      <alignment horizontal="center" vertical="center"/>
    </xf>
    <xf numFmtId="0" fontId="56" fillId="0" borderId="31" xfId="0" applyFont="1" applyBorder="1" applyAlignment="1">
      <alignment horizontal="center" vertical="center"/>
    </xf>
    <xf numFmtId="0" fontId="56" fillId="0" borderId="30" xfId="0" applyFont="1" applyBorder="1" applyAlignment="1">
      <alignment horizontal="center" vertical="center"/>
    </xf>
    <xf numFmtId="0" fontId="56" fillId="0" borderId="33" xfId="0" applyFont="1" applyBorder="1" applyAlignment="1">
      <alignment horizontal="center" vertical="center" wrapText="1"/>
    </xf>
    <xf numFmtId="0" fontId="56" fillId="0" borderId="31"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27" xfId="0" applyFont="1" applyBorder="1" applyAlignment="1">
      <alignment horizontal="center" vertical="center"/>
    </xf>
    <xf numFmtId="0" fontId="56" fillId="0" borderId="29" xfId="0" applyFont="1" applyBorder="1" applyAlignment="1">
      <alignment horizontal="center" vertical="center"/>
    </xf>
    <xf numFmtId="0" fontId="12" fillId="2" borderId="2" xfId="0" applyFont="1" applyFill="1" applyBorder="1" applyAlignment="1">
      <alignment horizontal="left"/>
    </xf>
    <xf numFmtId="0" fontId="12" fillId="2" borderId="3" xfId="0" applyFont="1" applyFill="1" applyBorder="1" applyAlignment="1">
      <alignment horizontal="left"/>
    </xf>
    <xf numFmtId="0" fontId="12" fillId="2" borderId="4" xfId="0" applyFont="1" applyFill="1" applyBorder="1" applyAlignment="1">
      <alignment horizontal="left"/>
    </xf>
    <xf numFmtId="0" fontId="49" fillId="2" borderId="2" xfId="0" applyFont="1" applyFill="1" applyBorder="1" applyAlignment="1">
      <alignment horizontal="left"/>
    </xf>
    <xf numFmtId="0" fontId="49" fillId="2" borderId="3" xfId="0" applyFont="1" applyFill="1" applyBorder="1" applyAlignment="1">
      <alignment horizontal="left"/>
    </xf>
    <xf numFmtId="0" fontId="49" fillId="2" borderId="4" xfId="0" applyFont="1" applyFill="1" applyBorder="1" applyAlignment="1">
      <alignment horizontal="left"/>
    </xf>
    <xf numFmtId="0" fontId="0" fillId="0" borderId="0" xfId="0" applyAlignment="1">
      <alignment horizontal="center" vertical="center"/>
    </xf>
    <xf numFmtId="0" fontId="49" fillId="0" borderId="0" xfId="0" applyFont="1" applyAlignment="1">
      <alignment horizontal="right" wrapText="1"/>
    </xf>
    <xf numFmtId="0" fontId="15" fillId="0" borderId="0" xfId="0" applyFont="1" applyAlignment="1">
      <alignment horizontal="right"/>
    </xf>
    <xf numFmtId="44" fontId="31" fillId="16" borderId="0" xfId="1" applyFont="1" applyFill="1" applyAlignment="1">
      <alignment horizontal="center" vertical="center" wrapText="1"/>
    </xf>
    <xf numFmtId="44" fontId="32" fillId="16" borderId="0" xfId="1" applyFont="1" applyFill="1" applyAlignment="1">
      <alignment horizontal="center" vertical="center" wrapText="1"/>
    </xf>
    <xf numFmtId="44" fontId="33" fillId="16" borderId="0" xfId="1" applyFont="1" applyFill="1" applyAlignment="1">
      <alignment horizontal="center" vertical="center" wrapText="1"/>
    </xf>
    <xf numFmtId="0" fontId="0" fillId="3" borderId="0" xfId="0" applyFill="1" applyAlignment="1">
      <alignment horizontal="center" vertical="center" wrapText="1"/>
    </xf>
    <xf numFmtId="44" fontId="23" fillId="0" borderId="0" xfId="1" applyFont="1" applyAlignment="1">
      <alignment horizontal="center" vertical="center" wrapText="1"/>
    </xf>
    <xf numFmtId="44" fontId="25" fillId="0" borderId="0" xfId="1" applyFont="1" applyAlignment="1">
      <alignment horizontal="center" vertical="center" wrapText="1"/>
    </xf>
    <xf numFmtId="9" fontId="25" fillId="0" borderId="0" xfId="1" applyNumberFormat="1" applyFont="1" applyAlignment="1">
      <alignment horizontal="center" vertical="center" wrapText="1"/>
    </xf>
    <xf numFmtId="0" fontId="0" fillId="14" borderId="0"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9" xfId="0" applyFont="1" applyBorder="1" applyAlignment="1">
      <alignment horizontal="center" vertical="center" wrapText="1"/>
    </xf>
    <xf numFmtId="0" fontId="45" fillId="9" borderId="0" xfId="0" applyFont="1" applyFill="1" applyBorder="1" applyAlignment="1">
      <alignment horizontal="center" vertical="center" wrapText="1"/>
    </xf>
    <xf numFmtId="0" fontId="28" fillId="15" borderId="20"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45" fillId="9" borderId="14" xfId="0" applyFont="1" applyFill="1" applyBorder="1" applyAlignment="1">
      <alignment horizontal="center" vertical="center" wrapText="1"/>
    </xf>
    <xf numFmtId="0" fontId="45" fillId="9" borderId="15" xfId="0" applyFont="1" applyFill="1" applyBorder="1" applyAlignment="1">
      <alignment horizontal="center" vertical="center" wrapText="1"/>
    </xf>
    <xf numFmtId="44" fontId="24" fillId="3" borderId="0" xfId="1" applyFont="1" applyFill="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28" fillId="14" borderId="20" xfId="0" applyFont="1" applyFill="1" applyBorder="1" applyAlignment="1">
      <alignment horizontal="center" vertical="center" wrapText="1"/>
    </xf>
    <xf numFmtId="0" fontId="28" fillId="14" borderId="0" xfId="0" applyFont="1" applyFill="1" applyBorder="1" applyAlignment="1">
      <alignment horizontal="center" vertical="center" wrapText="1"/>
    </xf>
    <xf numFmtId="44" fontId="26" fillId="0" borderId="0" xfId="1" applyFont="1" applyAlignment="1">
      <alignment horizontal="center" vertical="center" wrapText="1"/>
    </xf>
    <xf numFmtId="44" fontId="31" fillId="0" borderId="0" xfId="1" applyFont="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44" fontId="39" fillId="0" borderId="0" xfId="1" applyFont="1" applyAlignment="1">
      <alignment horizontal="center" vertical="center" wrapText="1"/>
    </xf>
    <xf numFmtId="0" fontId="19" fillId="0" borderId="0" xfId="0" applyFont="1" applyAlignment="1">
      <alignment horizontal="left" vertical="top" wrapText="1" indent="1" shrinkToFit="1"/>
    </xf>
  </cellXfs>
  <cellStyles count="4">
    <cellStyle name="Currency" xfId="1" builtinId="4"/>
    <cellStyle name="Currency 2" xfId="2" xr:uid="{00000000-0005-0000-0000-000001000000}"/>
    <cellStyle name="Normal" xfId="0" builtinId="0"/>
    <cellStyle name="Percent" xfId="3" builtinId="5"/>
  </cellStyles>
  <dxfs count="7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2000250</xdr:colOff>
      <xdr:row>0</xdr:row>
      <xdr:rowOff>152400</xdr:rowOff>
    </xdr:from>
    <xdr:to>
      <xdr:col>3</xdr:col>
      <xdr:colOff>3676650</xdr:colOff>
      <xdr:row>4</xdr:row>
      <xdr:rowOff>34407</xdr:rowOff>
    </xdr:to>
    <xdr:pic>
      <xdr:nvPicPr>
        <xdr:cNvPr id="2" name="Picture 1">
          <a:extLst>
            <a:ext uri="{FF2B5EF4-FFF2-40B4-BE49-F238E27FC236}">
              <a16:creationId xmlns:a16="http://schemas.microsoft.com/office/drawing/2014/main" id="{CE2326DE-572C-41EB-A42A-2E7758EAFC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6750" y="152400"/>
          <a:ext cx="1676400" cy="786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1609725</xdr:colOff>
      <xdr:row>0</xdr:row>
      <xdr:rowOff>247650</xdr:rowOff>
    </xdr:from>
    <xdr:to>
      <xdr:col>6</xdr:col>
      <xdr:colOff>276225</xdr:colOff>
      <xdr:row>4</xdr:row>
      <xdr:rowOff>129657</xdr:rowOff>
    </xdr:to>
    <xdr:pic>
      <xdr:nvPicPr>
        <xdr:cNvPr id="2" name="Picture 1">
          <a:extLst>
            <a:ext uri="{FF2B5EF4-FFF2-40B4-BE49-F238E27FC236}">
              <a16:creationId xmlns:a16="http://schemas.microsoft.com/office/drawing/2014/main" id="{D732D2BC-847B-45CC-AC87-FD0BF2580E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6225" y="247650"/>
          <a:ext cx="1676400" cy="7868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1600200</xdr:colOff>
      <xdr:row>0</xdr:row>
      <xdr:rowOff>247650</xdr:rowOff>
    </xdr:from>
    <xdr:to>
      <xdr:col>6</xdr:col>
      <xdr:colOff>266700</xdr:colOff>
      <xdr:row>4</xdr:row>
      <xdr:rowOff>129657</xdr:rowOff>
    </xdr:to>
    <xdr:pic>
      <xdr:nvPicPr>
        <xdr:cNvPr id="2" name="Picture 1">
          <a:extLst>
            <a:ext uri="{FF2B5EF4-FFF2-40B4-BE49-F238E27FC236}">
              <a16:creationId xmlns:a16="http://schemas.microsoft.com/office/drawing/2014/main" id="{06DEBFD7-53A2-4CFC-84F9-A853233B53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76700" y="247650"/>
          <a:ext cx="1676400" cy="7868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7030A0"/>
    <pageSetUpPr fitToPage="1"/>
  </sheetPr>
  <dimension ref="A1:W55"/>
  <sheetViews>
    <sheetView showGridLines="0" workbookViewId="0">
      <selection activeCell="K12" sqref="K12"/>
    </sheetView>
  </sheetViews>
  <sheetFormatPr defaultRowHeight="14.5" x14ac:dyDescent="0.35"/>
  <cols>
    <col min="1" max="1" width="13.54296875" customWidth="1"/>
    <col min="2" max="2" width="5.81640625" customWidth="1"/>
    <col min="3" max="3" width="17.7265625" customWidth="1"/>
    <col min="4" max="4" width="67.453125" bestFit="1" customWidth="1"/>
    <col min="5" max="5" width="11.453125" style="7" customWidth="1"/>
    <col min="9" max="9" width="11.1796875" style="17" customWidth="1"/>
    <col min="10" max="10" width="25" style="17" bestFit="1" customWidth="1"/>
    <col min="11" max="11" width="18.7265625" customWidth="1"/>
    <col min="12" max="12" width="26.54296875" customWidth="1"/>
    <col min="13" max="13" width="17.26953125" bestFit="1" customWidth="1"/>
    <col min="15" max="15" width="13.453125" customWidth="1"/>
    <col min="23" max="23" width="16.1796875" customWidth="1"/>
  </cols>
  <sheetData>
    <row r="1" spans="1:23" s="13" customFormat="1" ht="26" x14ac:dyDescent="0.6">
      <c r="A1" s="14" t="s">
        <v>16</v>
      </c>
      <c r="B1" s="14"/>
      <c r="C1" s="14"/>
      <c r="D1" s="14"/>
      <c r="E1" s="102"/>
      <c r="F1" s="14"/>
      <c r="I1" s="21"/>
      <c r="J1" s="21"/>
      <c r="L1" s="14"/>
      <c r="M1" s="14"/>
      <c r="N1" s="14"/>
      <c r="O1" s="14"/>
      <c r="P1" s="14"/>
      <c r="Q1" s="14"/>
      <c r="R1" s="14"/>
      <c r="S1" s="14"/>
      <c r="T1" s="15"/>
      <c r="U1" s="14"/>
      <c r="V1" s="14"/>
      <c r="W1" s="14"/>
    </row>
    <row r="2" spans="1:23" x14ac:dyDescent="0.35">
      <c r="B2" s="16" t="s">
        <v>51</v>
      </c>
      <c r="T2" s="7"/>
    </row>
    <row r="3" spans="1:23" x14ac:dyDescent="0.35">
      <c r="L3" s="1"/>
      <c r="M3" s="1"/>
      <c r="N3" s="1"/>
      <c r="O3" s="1"/>
      <c r="P3" s="1"/>
      <c r="R3" s="1"/>
      <c r="S3" s="1"/>
      <c r="T3" s="6"/>
      <c r="U3" s="1"/>
      <c r="V3" s="1"/>
      <c r="W3" s="1"/>
    </row>
    <row r="4" spans="1:23" x14ac:dyDescent="0.35">
      <c r="A4" s="1" t="s">
        <v>52</v>
      </c>
      <c r="T4" s="7"/>
    </row>
    <row r="5" spans="1:23" x14ac:dyDescent="0.35">
      <c r="A5" s="1"/>
      <c r="T5" s="7"/>
    </row>
    <row r="6" spans="1:23" ht="15.5" x14ac:dyDescent="0.35">
      <c r="A6" s="12" t="s">
        <v>235</v>
      </c>
      <c r="T6" s="7"/>
    </row>
    <row r="7" spans="1:23" x14ac:dyDescent="0.35">
      <c r="A7" s="307" t="s">
        <v>53</v>
      </c>
      <c r="B7" s="307"/>
      <c r="C7" s="307"/>
      <c r="D7" s="304" t="s">
        <v>1013</v>
      </c>
      <c r="E7" s="305"/>
      <c r="F7" s="306"/>
      <c r="T7" s="7"/>
    </row>
    <row r="8" spans="1:23" x14ac:dyDescent="0.35">
      <c r="A8" s="307" t="s">
        <v>54</v>
      </c>
      <c r="B8" s="307"/>
      <c r="C8" s="307"/>
      <c r="D8" s="304" t="s">
        <v>1013</v>
      </c>
      <c r="E8" s="305"/>
      <c r="F8" s="306"/>
      <c r="T8" s="7"/>
    </row>
    <row r="9" spans="1:23" s="127" customFormat="1" ht="15" thickBot="1" x14ac:dyDescent="0.4">
      <c r="A9" s="1"/>
      <c r="E9" s="7"/>
      <c r="I9" s="17"/>
      <c r="J9" s="17"/>
      <c r="T9" s="7"/>
    </row>
    <row r="10" spans="1:23" ht="15" thickBot="1" x14ac:dyDescent="0.4">
      <c r="A10" s="17" t="s">
        <v>61</v>
      </c>
      <c r="B10" s="17"/>
      <c r="C10" s="18" t="s">
        <v>56</v>
      </c>
      <c r="D10" s="304" t="s">
        <v>1014</v>
      </c>
      <c r="E10" s="305"/>
      <c r="F10" s="306"/>
      <c r="J10" s="313" t="s">
        <v>1030</v>
      </c>
      <c r="K10" s="314"/>
      <c r="L10" s="314"/>
      <c r="M10" s="315"/>
      <c r="T10" s="7"/>
    </row>
    <row r="11" spans="1:23" ht="73.5" customHeight="1" thickBot="1" x14ac:dyDescent="0.4">
      <c r="C11" s="18" t="s">
        <v>57</v>
      </c>
      <c r="D11" s="304" t="s">
        <v>1014</v>
      </c>
      <c r="E11" s="305"/>
      <c r="F11" s="306"/>
      <c r="J11" s="316" t="s">
        <v>1031</v>
      </c>
      <c r="K11" s="299" t="s">
        <v>1043</v>
      </c>
      <c r="L11" s="300">
        <v>175</v>
      </c>
      <c r="M11" s="319" t="s">
        <v>1032</v>
      </c>
      <c r="T11" s="7"/>
    </row>
    <row r="12" spans="1:23" ht="15" thickBot="1" x14ac:dyDescent="0.4">
      <c r="C12" s="18" t="s">
        <v>58</v>
      </c>
      <c r="D12" s="304" t="s">
        <v>1014</v>
      </c>
      <c r="E12" s="305"/>
      <c r="F12" s="306"/>
      <c r="J12" s="317"/>
      <c r="K12" s="301" t="s">
        <v>1033</v>
      </c>
      <c r="L12" s="300">
        <v>225</v>
      </c>
      <c r="M12" s="320"/>
      <c r="Q12" s="3"/>
      <c r="T12" s="7"/>
      <c r="W12" s="9"/>
    </row>
    <row r="13" spans="1:23" ht="15" thickBot="1" x14ac:dyDescent="0.4">
      <c r="C13" s="18" t="s">
        <v>59</v>
      </c>
      <c r="D13" s="304" t="s">
        <v>1014</v>
      </c>
      <c r="E13" s="305"/>
      <c r="F13" s="306"/>
      <c r="J13" s="317"/>
      <c r="K13" s="301" t="s">
        <v>1034</v>
      </c>
      <c r="L13" s="300">
        <v>325</v>
      </c>
      <c r="M13" s="321"/>
      <c r="Q13" s="3"/>
      <c r="T13" s="7"/>
      <c r="W13" s="9"/>
    </row>
    <row r="14" spans="1:23" ht="15" thickBot="1" x14ac:dyDescent="0.4">
      <c r="C14" s="18" t="s">
        <v>60</v>
      </c>
      <c r="D14" s="310" t="s">
        <v>181</v>
      </c>
      <c r="E14" s="311"/>
      <c r="F14" s="312"/>
      <c r="J14" s="318"/>
      <c r="K14" s="301" t="s">
        <v>1035</v>
      </c>
      <c r="L14" s="322" t="s">
        <v>1036</v>
      </c>
      <c r="M14" s="323"/>
      <c r="T14" s="7"/>
      <c r="W14" s="9"/>
    </row>
    <row r="15" spans="1:23" s="127" customFormat="1" x14ac:dyDescent="0.35">
      <c r="A15" s="1"/>
      <c r="E15" s="7"/>
      <c r="I15" s="17"/>
      <c r="J15" s="17"/>
      <c r="T15" s="7"/>
    </row>
    <row r="16" spans="1:23" x14ac:dyDescent="0.35">
      <c r="A16" s="307" t="s">
        <v>62</v>
      </c>
      <c r="B16" s="307"/>
      <c r="C16" s="307"/>
      <c r="D16" s="30"/>
      <c r="E16" s="103"/>
      <c r="F16" s="20"/>
      <c r="T16" s="7"/>
      <c r="W16" s="9"/>
    </row>
    <row r="17" spans="1:23" s="127" customFormat="1" x14ac:dyDescent="0.35">
      <c r="A17" s="1"/>
      <c r="E17" s="7"/>
      <c r="I17" s="17"/>
      <c r="J17" s="17"/>
      <c r="T17" s="7"/>
    </row>
    <row r="18" spans="1:23" ht="15.5" x14ac:dyDescent="0.35">
      <c r="A18" s="22" t="s">
        <v>225</v>
      </c>
      <c r="B18" s="23"/>
      <c r="C18" s="23"/>
      <c r="D18" s="23"/>
      <c r="E18" s="104"/>
      <c r="F18" s="23"/>
      <c r="T18" s="7"/>
      <c r="W18" s="9"/>
    </row>
    <row r="19" spans="1:23" x14ac:dyDescent="0.35">
      <c r="A19" s="24" t="s">
        <v>55</v>
      </c>
      <c r="B19" s="24"/>
      <c r="C19" s="25" t="s">
        <v>56</v>
      </c>
      <c r="D19" s="324" t="s">
        <v>1015</v>
      </c>
      <c r="E19" s="325"/>
      <c r="F19" s="326"/>
      <c r="Q19" s="3"/>
      <c r="T19" s="7"/>
      <c r="W19" s="9"/>
    </row>
    <row r="20" spans="1:23" x14ac:dyDescent="0.35">
      <c r="A20" s="23"/>
      <c r="B20" s="23"/>
      <c r="C20" s="25" t="s">
        <v>57</v>
      </c>
      <c r="D20" s="324" t="s">
        <v>1015</v>
      </c>
      <c r="E20" s="325"/>
      <c r="F20" s="326"/>
      <c r="Q20" s="3"/>
      <c r="T20" s="7"/>
      <c r="W20" s="9"/>
    </row>
    <row r="21" spans="1:23" x14ac:dyDescent="0.35">
      <c r="A21" s="23"/>
      <c r="B21" s="23"/>
      <c r="C21" s="25" t="s">
        <v>58</v>
      </c>
      <c r="D21" s="324" t="s">
        <v>1015</v>
      </c>
      <c r="E21" s="325"/>
      <c r="F21" s="326"/>
      <c r="Q21" s="3"/>
      <c r="T21" s="7"/>
      <c r="W21" s="9"/>
    </row>
    <row r="22" spans="1:23" x14ac:dyDescent="0.35">
      <c r="A22" s="23"/>
      <c r="B22" s="23"/>
      <c r="C22" s="25" t="s">
        <v>59</v>
      </c>
      <c r="D22" s="324" t="s">
        <v>1015</v>
      </c>
      <c r="E22" s="325"/>
      <c r="F22" s="326"/>
      <c r="Q22" s="3"/>
      <c r="T22" s="7"/>
      <c r="W22" s="9"/>
    </row>
    <row r="23" spans="1:23" x14ac:dyDescent="0.35">
      <c r="A23" s="23"/>
      <c r="B23" s="23"/>
      <c r="C23" s="25" t="s">
        <v>60</v>
      </c>
      <c r="D23" s="327" t="s">
        <v>181</v>
      </c>
      <c r="E23" s="328"/>
      <c r="F23" s="329"/>
      <c r="G23" s="126"/>
      <c r="M23" s="284"/>
      <c r="Q23" s="3"/>
      <c r="T23" s="7"/>
      <c r="W23" s="9"/>
    </row>
    <row r="24" spans="1:23" s="127" customFormat="1" x14ac:dyDescent="0.35">
      <c r="A24" s="1"/>
      <c r="E24" s="7"/>
      <c r="I24" s="17"/>
      <c r="J24" s="17"/>
      <c r="T24" s="7"/>
    </row>
    <row r="25" spans="1:23" x14ac:dyDescent="0.35">
      <c r="A25" s="26" t="s">
        <v>204</v>
      </c>
      <c r="B25" s="23"/>
      <c r="C25" s="25"/>
      <c r="D25" s="23"/>
      <c r="E25" s="104"/>
      <c r="F25" s="23"/>
      <c r="Q25" s="3"/>
      <c r="T25" s="7"/>
      <c r="W25" s="9"/>
    </row>
    <row r="26" spans="1:23" s="179" customFormat="1" x14ac:dyDescent="0.35">
      <c r="A26" s="308" t="s">
        <v>207</v>
      </c>
      <c r="B26" s="308"/>
      <c r="C26" s="308"/>
      <c r="D26" s="177">
        <v>1</v>
      </c>
      <c r="E26" s="178"/>
      <c r="I26" s="180"/>
      <c r="J26" s="180"/>
      <c r="T26" s="178"/>
      <c r="W26" s="181"/>
    </row>
    <row r="27" spans="1:23" s="179" customFormat="1" x14ac:dyDescent="0.35">
      <c r="C27" s="182" t="s">
        <v>205</v>
      </c>
      <c r="E27" s="183">
        <f>RevisedCharges!V13</f>
        <v>350</v>
      </c>
      <c r="F27" s="184"/>
      <c r="I27" s="180"/>
      <c r="J27" s="180"/>
      <c r="T27" s="178"/>
      <c r="W27" s="181"/>
    </row>
    <row r="28" spans="1:23" s="179" customFormat="1" x14ac:dyDescent="0.35">
      <c r="C28" s="182" t="s">
        <v>206</v>
      </c>
      <c r="E28" s="183">
        <f>RevisedCharges!V14</f>
        <v>210</v>
      </c>
      <c r="F28" s="184"/>
      <c r="G28" s="179" t="s">
        <v>1029</v>
      </c>
      <c r="I28" s="180"/>
      <c r="J28" s="180"/>
      <c r="T28" s="178"/>
      <c r="W28" s="181"/>
    </row>
    <row r="29" spans="1:23" s="179" customFormat="1" ht="6.75" customHeight="1" x14ac:dyDescent="0.35">
      <c r="C29" s="182"/>
      <c r="E29" s="183"/>
      <c r="F29" s="184"/>
      <c r="I29" s="180"/>
      <c r="J29" s="180"/>
      <c r="T29" s="178"/>
      <c r="W29" s="181"/>
    </row>
    <row r="30" spans="1:23" s="179" customFormat="1" x14ac:dyDescent="0.35">
      <c r="C30" s="182" t="s">
        <v>999</v>
      </c>
      <c r="D30" s="179">
        <v>0</v>
      </c>
      <c r="E30" s="183">
        <f>D30*RevisedCharges!Q12</f>
        <v>0</v>
      </c>
      <c r="F30" s="184"/>
      <c r="G30" s="23"/>
      <c r="I30" s="180"/>
      <c r="J30" s="180"/>
      <c r="T30" s="178"/>
      <c r="W30" s="181"/>
    </row>
    <row r="31" spans="1:23" s="179" customFormat="1" x14ac:dyDescent="0.35">
      <c r="C31" s="182" t="s">
        <v>1016</v>
      </c>
      <c r="D31" s="179">
        <v>1</v>
      </c>
      <c r="E31" s="183">
        <f>D31*RevisedCharges!P12</f>
        <v>103.16249999999999</v>
      </c>
      <c r="F31" s="184"/>
      <c r="G31" s="157"/>
      <c r="I31" s="180"/>
      <c r="J31" s="180"/>
      <c r="T31" s="178"/>
      <c r="W31" s="181"/>
    </row>
    <row r="32" spans="1:23" s="179" customFormat="1" ht="5.25" customHeight="1" x14ac:dyDescent="0.35">
      <c r="C32" s="182"/>
      <c r="E32" s="183"/>
      <c r="F32" s="184"/>
      <c r="I32" s="180"/>
      <c r="J32" s="180"/>
      <c r="T32" s="178"/>
      <c r="W32" s="181"/>
    </row>
    <row r="33" spans="1:23" s="179" customFormat="1" x14ac:dyDescent="0.35">
      <c r="C33" s="182" t="s">
        <v>996</v>
      </c>
      <c r="E33" s="183">
        <f>SUM(E27:E31)</f>
        <v>663.16250000000002</v>
      </c>
      <c r="F33" s="184"/>
      <c r="I33" s="180"/>
      <c r="J33" s="180"/>
      <c r="T33" s="178"/>
      <c r="W33" s="181"/>
    </row>
    <row r="34" spans="1:23" s="179" customFormat="1" ht="6" customHeight="1" x14ac:dyDescent="0.35">
      <c r="C34" s="182"/>
      <c r="E34" s="183"/>
      <c r="F34" s="184"/>
      <c r="I34" s="180"/>
      <c r="J34" s="180"/>
      <c r="T34" s="178"/>
      <c r="W34" s="181"/>
    </row>
    <row r="35" spans="1:23" s="179" customFormat="1" x14ac:dyDescent="0.35">
      <c r="A35" s="309" t="s">
        <v>208</v>
      </c>
      <c r="B35" s="309"/>
      <c r="C35" s="309"/>
      <c r="E35" s="185">
        <f>E33*D26</f>
        <v>663.16250000000002</v>
      </c>
      <c r="I35" s="180"/>
      <c r="J35" s="180"/>
      <c r="T35" s="178"/>
      <c r="W35" s="181"/>
    </row>
    <row r="36" spans="1:23" x14ac:dyDescent="0.35">
      <c r="A36" s="25"/>
      <c r="B36" s="25"/>
      <c r="C36" s="25"/>
      <c r="E36" s="104"/>
      <c r="F36" s="23"/>
      <c r="Q36" s="4"/>
      <c r="T36" s="7"/>
      <c r="W36" s="9"/>
    </row>
    <row r="37" spans="1:23" x14ac:dyDescent="0.35">
      <c r="A37" s="31" t="s">
        <v>203</v>
      </c>
      <c r="B37" s="32"/>
      <c r="C37" s="32"/>
      <c r="D37" s="33"/>
      <c r="E37" s="35"/>
      <c r="F37" s="33"/>
      <c r="G37" s="33"/>
      <c r="Q37" s="4"/>
      <c r="T37" s="7"/>
      <c r="W37" s="9"/>
    </row>
    <row r="38" spans="1:23" x14ac:dyDescent="0.35">
      <c r="A38" s="302" t="s">
        <v>230</v>
      </c>
      <c r="B38" s="302"/>
      <c r="C38" s="302"/>
      <c r="D38" s="34">
        <v>1</v>
      </c>
      <c r="E38" s="35"/>
      <c r="F38" s="33"/>
      <c r="G38" s="33"/>
      <c r="Q38" s="4"/>
      <c r="T38" s="7"/>
      <c r="W38" s="9"/>
    </row>
    <row r="39" spans="1:23" x14ac:dyDescent="0.35">
      <c r="C39" s="18" t="s">
        <v>202</v>
      </c>
      <c r="D39" s="38" t="s">
        <v>220</v>
      </c>
      <c r="E39" s="285">
        <f>IF(D39="Connection &lt;= 50mm",'Supplied by Ian'!$M$8,"This would be classified as mains connection")</f>
        <v>371.15274999999997</v>
      </c>
      <c r="F39" s="40"/>
      <c r="G39" s="33"/>
      <c r="Q39" s="3"/>
      <c r="T39" s="7"/>
      <c r="W39" s="9"/>
    </row>
    <row r="40" spans="1:23" x14ac:dyDescent="0.35">
      <c r="A40" s="302" t="s">
        <v>229</v>
      </c>
      <c r="B40" s="302"/>
      <c r="C40" s="302"/>
      <c r="D40" s="45">
        <v>1</v>
      </c>
      <c r="E40" s="8">
        <f>IF(D40 &lt; 2, 0, SUM(D40-2)*'Supplied by Ian'!M$11)</f>
        <v>0</v>
      </c>
      <c r="F40" s="33"/>
      <c r="G40" s="33"/>
      <c r="H40" s="3"/>
      <c r="Q40" s="3"/>
      <c r="T40" s="7"/>
      <c r="W40" s="9"/>
    </row>
    <row r="41" spans="1:23" x14ac:dyDescent="0.35">
      <c r="A41" s="302" t="s">
        <v>226</v>
      </c>
      <c r="B41" s="302"/>
      <c r="C41" s="303"/>
      <c r="D41" s="39" t="s">
        <v>33</v>
      </c>
      <c r="E41" s="35">
        <f>VLOOKUP(D41,'Supplied by Ian'!$B$15:$M$20,12,FALSE)</f>
        <v>447.57499999999999</v>
      </c>
      <c r="F41" s="36"/>
      <c r="G41" s="37"/>
      <c r="I41"/>
      <c r="J41"/>
      <c r="Q41" s="7"/>
    </row>
    <row r="42" spans="1:23" x14ac:dyDescent="0.35">
      <c r="A42" s="302" t="s">
        <v>236</v>
      </c>
      <c r="B42" s="302"/>
      <c r="C42" s="302"/>
      <c r="D42" s="45">
        <v>2</v>
      </c>
      <c r="E42" s="35">
        <f>'Supplied by Ian'!M$19*D42</f>
        <v>242.27499999999998</v>
      </c>
      <c r="F42" s="36"/>
      <c r="G42" s="36"/>
      <c r="I42"/>
      <c r="J42"/>
      <c r="N42" s="3"/>
      <c r="O42" s="3"/>
      <c r="P42" s="3"/>
      <c r="Q42" s="8"/>
      <c r="R42" s="3"/>
      <c r="S42" s="3"/>
      <c r="T42" s="9"/>
    </row>
    <row r="43" spans="1:23" x14ac:dyDescent="0.35">
      <c r="A43" s="302" t="s">
        <v>237</v>
      </c>
      <c r="B43" s="302"/>
      <c r="C43" s="302"/>
      <c r="D43" s="45">
        <v>2</v>
      </c>
      <c r="E43" s="35">
        <f>'Supplied by Ian'!M$20*D43</f>
        <v>40.274999999999999</v>
      </c>
      <c r="F43" s="33"/>
      <c r="G43" s="33"/>
      <c r="T43" s="7"/>
    </row>
    <row r="44" spans="1:23" x14ac:dyDescent="0.35">
      <c r="A44" s="33"/>
      <c r="B44" s="33"/>
      <c r="C44" s="33"/>
      <c r="D44" s="33"/>
      <c r="E44" s="35"/>
      <c r="F44" s="33"/>
      <c r="G44" s="33"/>
      <c r="O44" s="9"/>
      <c r="T44" s="7"/>
    </row>
    <row r="45" spans="1:23" x14ac:dyDescent="0.35">
      <c r="A45" s="33"/>
      <c r="B45" s="33"/>
      <c r="C45" s="32" t="s">
        <v>227</v>
      </c>
      <c r="D45" s="33"/>
      <c r="E45" s="35">
        <f>SUM(E39:E44)</f>
        <v>1101.2777500000002</v>
      </c>
      <c r="F45" s="33"/>
      <c r="G45" s="33"/>
      <c r="O45" s="9"/>
      <c r="T45" s="7"/>
    </row>
    <row r="46" spans="1:23" x14ac:dyDescent="0.35">
      <c r="A46" s="33"/>
      <c r="B46" s="33"/>
      <c r="C46" s="31" t="s">
        <v>228</v>
      </c>
      <c r="D46" s="33"/>
      <c r="E46" s="105">
        <f>E45*D38</f>
        <v>1101.2777500000002</v>
      </c>
      <c r="F46" s="33"/>
      <c r="G46" s="33"/>
      <c r="M46" s="10"/>
      <c r="N46" s="10"/>
      <c r="O46" s="11"/>
      <c r="T46" s="7"/>
    </row>
    <row r="47" spans="1:23" x14ac:dyDescent="0.35">
      <c r="M47" s="10"/>
      <c r="N47" s="10"/>
      <c r="O47" s="11"/>
      <c r="T47" s="7"/>
    </row>
    <row r="48" spans="1:23" x14ac:dyDescent="0.35">
      <c r="A48" s="44" t="s">
        <v>231</v>
      </c>
      <c r="B48" s="41"/>
      <c r="C48" s="41"/>
      <c r="D48" s="41"/>
      <c r="E48" s="106"/>
      <c r="M48" s="10"/>
      <c r="N48" s="10"/>
      <c r="O48" s="11"/>
      <c r="T48" s="7"/>
    </row>
    <row r="49" spans="1:20" x14ac:dyDescent="0.35">
      <c r="A49" s="41"/>
      <c r="B49" s="41"/>
      <c r="C49" s="42" t="s">
        <v>232</v>
      </c>
      <c r="D49" s="41"/>
      <c r="E49" s="106">
        <f>'Supplied by Ian'!$M$30</f>
        <v>93.75</v>
      </c>
      <c r="G49" s="3"/>
      <c r="M49" s="10"/>
      <c r="N49" s="10"/>
      <c r="O49" s="11"/>
      <c r="T49" s="7"/>
    </row>
    <row r="50" spans="1:20" x14ac:dyDescent="0.35">
      <c r="A50" s="41"/>
      <c r="B50" s="41"/>
      <c r="C50" s="92"/>
      <c r="D50" s="298" t="s">
        <v>913</v>
      </c>
      <c r="E50" s="8">
        <f>IF(D50="Bus Stop suspension",'Supplied by Ian'!$M$28,0)</f>
        <v>0</v>
      </c>
      <c r="G50" s="3"/>
    </row>
    <row r="51" spans="1:20" s="76" customFormat="1" x14ac:dyDescent="0.35">
      <c r="A51" s="41"/>
      <c r="B51" s="41"/>
      <c r="C51" s="92"/>
      <c r="D51" s="298" t="s">
        <v>914</v>
      </c>
      <c r="E51" s="8">
        <f>IF(D51="Traffic management at junction (3 way lights) assumed standard 2 day job",'Supplied by Ian'!$M$24,0)</f>
        <v>0</v>
      </c>
      <c r="G51" s="3"/>
      <c r="I51" s="17"/>
      <c r="J51" s="17"/>
    </row>
    <row r="52" spans="1:20" s="76" customFormat="1" x14ac:dyDescent="0.35">
      <c r="A52" s="41"/>
      <c r="B52" s="41"/>
      <c r="C52" s="92"/>
      <c r="D52" s="298" t="s">
        <v>915</v>
      </c>
      <c r="E52" s="8">
        <f>IF(D52="Traffic management road closure",'Supplied by Ian'!$M$32,0)</f>
        <v>0</v>
      </c>
      <c r="G52" s="3"/>
      <c r="I52" s="17"/>
      <c r="J52" s="17"/>
    </row>
    <row r="53" spans="1:20" x14ac:dyDescent="0.35">
      <c r="A53" s="41"/>
      <c r="B53" s="41"/>
      <c r="C53" s="43" t="s">
        <v>233</v>
      </c>
      <c r="D53" s="3"/>
      <c r="E53" s="107">
        <f>SUM(E49:E52)</f>
        <v>93.75</v>
      </c>
    </row>
    <row r="54" spans="1:20" x14ac:dyDescent="0.35">
      <c r="D54" s="40"/>
    </row>
    <row r="55" spans="1:20" x14ac:dyDescent="0.35">
      <c r="C55" s="19" t="s">
        <v>234</v>
      </c>
      <c r="D55" s="1"/>
      <c r="E55" s="6">
        <f>E53+E46+E35</f>
        <v>1858.1902500000001</v>
      </c>
    </row>
  </sheetData>
  <mergeCells count="26">
    <mergeCell ref="J10:M10"/>
    <mergeCell ref="J11:J14"/>
    <mergeCell ref="M11:M13"/>
    <mergeCell ref="L14:M14"/>
    <mergeCell ref="A38:C38"/>
    <mergeCell ref="D19:F19"/>
    <mergeCell ref="D20:F20"/>
    <mergeCell ref="D21:F21"/>
    <mergeCell ref="D22:F22"/>
    <mergeCell ref="D23:F23"/>
    <mergeCell ref="A42:C42"/>
    <mergeCell ref="A43:C43"/>
    <mergeCell ref="A41:C41"/>
    <mergeCell ref="A40:C40"/>
    <mergeCell ref="D7:F7"/>
    <mergeCell ref="D8:F8"/>
    <mergeCell ref="D10:F10"/>
    <mergeCell ref="D11:F11"/>
    <mergeCell ref="D12:F12"/>
    <mergeCell ref="D13:F13"/>
    <mergeCell ref="A7:C7"/>
    <mergeCell ref="A8:C8"/>
    <mergeCell ref="A16:C16"/>
    <mergeCell ref="A26:C26"/>
    <mergeCell ref="A35:C35"/>
    <mergeCell ref="D14:F14"/>
  </mergeCells>
  <dataValidations count="6">
    <dataValidation type="list" allowBlank="1" showInputMessage="1" showErrorMessage="1" sqref="D16:F16 D14:F14 D23:F23" xr:uid="{00000000-0002-0000-0000-000000000000}">
      <formula1>Counties</formula1>
    </dataValidation>
    <dataValidation type="list" allowBlank="1" showInputMessage="1" showErrorMessage="1" sqref="D39" xr:uid="{00000000-0002-0000-0000-000001000000}">
      <formula1>ConnectionSize</formula1>
    </dataValidation>
    <dataValidation type="list" allowBlank="1" showInputMessage="1" showErrorMessage="1" sqref="D41" xr:uid="{00000000-0002-0000-0000-000002000000}">
      <formula1>CarriagewayTypes</formula1>
    </dataValidation>
    <dataValidation type="list" allowBlank="1" showInputMessage="1" showErrorMessage="1" sqref="D50" xr:uid="{00000000-0002-0000-0000-000003000000}">
      <formula1>Bus_stop_suspension</formula1>
    </dataValidation>
    <dataValidation type="list" allowBlank="1" showInputMessage="1" showErrorMessage="1" sqref="D51" xr:uid="{00000000-0002-0000-0000-000004000000}">
      <formula1>ThreeWayLights</formula1>
    </dataValidation>
    <dataValidation type="list" allowBlank="1" showInputMessage="1" showErrorMessage="1" sqref="D52" xr:uid="{00000000-0002-0000-0000-000005000000}">
      <formula1>RoadClosure</formula1>
    </dataValidation>
  </dataValidations>
  <pageMargins left="0.25" right="0.25" top="0.75" bottom="0.75" header="0.3" footer="0.3"/>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11"/>
  <sheetViews>
    <sheetView workbookViewId="0">
      <selection activeCell="B36" sqref="B36"/>
    </sheetView>
  </sheetViews>
  <sheetFormatPr defaultColWidth="9.1796875" defaultRowHeight="14.5" x14ac:dyDescent="0.35"/>
  <cols>
    <col min="1" max="1" width="12.453125" style="67" bestFit="1" customWidth="1"/>
    <col min="2" max="2" width="85.81640625" style="89" customWidth="1"/>
    <col min="3" max="16384" width="9.1796875" style="67"/>
  </cols>
  <sheetData>
    <row r="1" spans="1:2" x14ac:dyDescent="0.35">
      <c r="A1" s="330" t="s">
        <v>985</v>
      </c>
      <c r="B1" s="330"/>
    </row>
    <row r="2" spans="1:2" x14ac:dyDescent="0.35">
      <c r="A2" s="67">
        <v>1</v>
      </c>
      <c r="B2" s="89" t="s">
        <v>975</v>
      </c>
    </row>
    <row r="3" spans="1:2" ht="43.5" x14ac:dyDescent="0.35">
      <c r="A3" s="67">
        <v>2</v>
      </c>
      <c r="B3" s="89" t="s">
        <v>984</v>
      </c>
    </row>
    <row r="4" spans="1:2" ht="29" x14ac:dyDescent="0.35">
      <c r="A4" s="67">
        <v>3</v>
      </c>
      <c r="B4" s="89" t="s">
        <v>977</v>
      </c>
    </row>
    <row r="5" spans="1:2" ht="29" x14ac:dyDescent="0.35">
      <c r="A5" s="67">
        <v>4</v>
      </c>
      <c r="B5" s="89" t="s">
        <v>976</v>
      </c>
    </row>
    <row r="6" spans="1:2" ht="29" x14ac:dyDescent="0.35">
      <c r="A6" s="67">
        <v>5</v>
      </c>
      <c r="B6" s="158" t="s">
        <v>978</v>
      </c>
    </row>
    <row r="7" spans="1:2" ht="29" x14ac:dyDescent="0.35">
      <c r="A7" s="67">
        <v>6</v>
      </c>
      <c r="B7" s="158" t="s">
        <v>979</v>
      </c>
    </row>
    <row r="8" spans="1:2" ht="58" x14ac:dyDescent="0.35">
      <c r="A8" s="67">
        <v>7</v>
      </c>
      <c r="B8" s="158" t="s">
        <v>980</v>
      </c>
    </row>
    <row r="9" spans="1:2" x14ac:dyDescent="0.35">
      <c r="A9" s="67">
        <v>8</v>
      </c>
      <c r="B9" s="158" t="s">
        <v>981</v>
      </c>
    </row>
    <row r="10" spans="1:2" x14ac:dyDescent="0.35">
      <c r="A10" s="67">
        <v>9</v>
      </c>
      <c r="B10" s="158" t="s">
        <v>982</v>
      </c>
    </row>
    <row r="11" spans="1:2" ht="43.5" x14ac:dyDescent="0.35">
      <c r="A11" s="67">
        <v>10</v>
      </c>
      <c r="B11" s="158" t="s">
        <v>983</v>
      </c>
    </row>
  </sheetData>
  <mergeCells count="1">
    <mergeCell ref="A1:B1"/>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28"/>
  <sheetViews>
    <sheetView workbookViewId="0">
      <selection activeCell="D28" sqref="D28"/>
    </sheetView>
  </sheetViews>
  <sheetFormatPr defaultColWidth="10.7265625" defaultRowHeight="14.5" x14ac:dyDescent="0.35"/>
  <sheetData>
    <row r="1" spans="1:12" s="1" customFormat="1" ht="18.5" x14ac:dyDescent="0.45">
      <c r="A1" s="2" t="s">
        <v>16</v>
      </c>
      <c r="B1" s="2"/>
      <c r="C1" s="2"/>
      <c r="D1" s="2"/>
      <c r="E1" s="2"/>
      <c r="F1" s="2"/>
      <c r="G1" s="2"/>
      <c r="H1" s="2"/>
      <c r="I1" s="5"/>
      <c r="J1" s="2"/>
      <c r="K1" s="2"/>
      <c r="L1" s="2"/>
    </row>
    <row r="2" spans="1:12" x14ac:dyDescent="0.35">
      <c r="I2" s="7"/>
    </row>
    <row r="3" spans="1:12" x14ac:dyDescent="0.35">
      <c r="A3" s="1" t="s">
        <v>29</v>
      </c>
      <c r="B3" s="1" t="s">
        <v>28</v>
      </c>
      <c r="C3" s="1"/>
      <c r="D3" s="1"/>
      <c r="E3" s="1"/>
      <c r="F3" t="s">
        <v>17</v>
      </c>
      <c r="G3" s="1"/>
      <c r="H3" s="1"/>
      <c r="I3" s="6"/>
      <c r="J3" s="1"/>
      <c r="K3" s="1"/>
      <c r="L3" s="1"/>
    </row>
    <row r="4" spans="1:12" x14ac:dyDescent="0.35">
      <c r="G4" t="s">
        <v>36</v>
      </c>
      <c r="I4" s="7"/>
    </row>
    <row r="5" spans="1:12" x14ac:dyDescent="0.35">
      <c r="A5" t="s">
        <v>2</v>
      </c>
      <c r="B5" t="s">
        <v>5</v>
      </c>
      <c r="G5" t="s">
        <v>19</v>
      </c>
      <c r="I5" s="7"/>
    </row>
    <row r="6" spans="1:12" x14ac:dyDescent="0.35">
      <c r="A6" t="s">
        <v>2</v>
      </c>
      <c r="B6" t="s">
        <v>6</v>
      </c>
      <c r="G6" t="s">
        <v>19</v>
      </c>
      <c r="I6" s="7"/>
    </row>
    <row r="7" spans="1:12" x14ac:dyDescent="0.35">
      <c r="A7" t="s">
        <v>3</v>
      </c>
      <c r="B7" t="s">
        <v>7</v>
      </c>
      <c r="G7" t="s">
        <v>19</v>
      </c>
      <c r="I7" s="7"/>
    </row>
    <row r="8" spans="1:12" x14ac:dyDescent="0.35">
      <c r="A8" t="s">
        <v>3</v>
      </c>
      <c r="B8" t="s">
        <v>4</v>
      </c>
      <c r="G8" t="s">
        <v>19</v>
      </c>
      <c r="I8" s="7"/>
      <c r="L8" t="s">
        <v>45</v>
      </c>
    </row>
    <row r="9" spans="1:12" x14ac:dyDescent="0.35">
      <c r="A9" t="s">
        <v>8</v>
      </c>
      <c r="B9" t="s">
        <v>43</v>
      </c>
      <c r="E9">
        <v>1</v>
      </c>
      <c r="F9" s="3" t="s">
        <v>19</v>
      </c>
      <c r="G9" t="s">
        <v>19</v>
      </c>
      <c r="I9" s="7">
        <v>150</v>
      </c>
      <c r="L9" s="9">
        <f t="shared" ref="L9:L19" si="0">E9*I9</f>
        <v>150</v>
      </c>
    </row>
    <row r="10" spans="1:12" x14ac:dyDescent="0.35">
      <c r="A10" t="s">
        <v>12</v>
      </c>
      <c r="B10" t="s">
        <v>30</v>
      </c>
      <c r="E10">
        <v>3</v>
      </c>
      <c r="F10" t="s">
        <v>19</v>
      </c>
      <c r="G10" t="s">
        <v>19</v>
      </c>
      <c r="I10" s="7"/>
      <c r="L10" s="9">
        <f t="shared" si="0"/>
        <v>0</v>
      </c>
    </row>
    <row r="11" spans="1:12" x14ac:dyDescent="0.35">
      <c r="A11" t="s">
        <v>38</v>
      </c>
      <c r="B11" t="s">
        <v>37</v>
      </c>
      <c r="C11" t="s">
        <v>31</v>
      </c>
      <c r="E11">
        <v>0</v>
      </c>
      <c r="F11" s="3" t="s">
        <v>19</v>
      </c>
      <c r="I11" s="7">
        <v>100</v>
      </c>
      <c r="L11" s="9">
        <f t="shared" si="0"/>
        <v>0</v>
      </c>
    </row>
    <row r="12" spans="1:12" x14ac:dyDescent="0.35">
      <c r="C12" t="s">
        <v>32</v>
      </c>
      <c r="E12">
        <v>3</v>
      </c>
      <c r="F12" s="3" t="s">
        <v>19</v>
      </c>
      <c r="I12" s="7">
        <v>40</v>
      </c>
      <c r="L12" s="9">
        <f t="shared" si="0"/>
        <v>120</v>
      </c>
    </row>
    <row r="13" spans="1:12" x14ac:dyDescent="0.35">
      <c r="C13" t="s">
        <v>33</v>
      </c>
      <c r="E13">
        <v>0</v>
      </c>
      <c r="F13" s="3" t="s">
        <v>19</v>
      </c>
      <c r="I13" s="7">
        <v>150</v>
      </c>
      <c r="L13" s="9">
        <f t="shared" si="0"/>
        <v>0</v>
      </c>
    </row>
    <row r="14" spans="1:12" x14ac:dyDescent="0.35">
      <c r="C14" t="s">
        <v>34</v>
      </c>
      <c r="E14">
        <v>0</v>
      </c>
      <c r="F14" s="3" t="s">
        <v>19</v>
      </c>
      <c r="I14" s="7">
        <v>50</v>
      </c>
      <c r="L14" s="9">
        <f t="shared" si="0"/>
        <v>0</v>
      </c>
    </row>
    <row r="15" spans="1:12" x14ac:dyDescent="0.35">
      <c r="A15" t="s">
        <v>12</v>
      </c>
      <c r="B15" t="s">
        <v>13</v>
      </c>
      <c r="E15">
        <v>1.5</v>
      </c>
      <c r="F15" s="3" t="s">
        <v>19</v>
      </c>
      <c r="I15" s="7">
        <v>22</v>
      </c>
      <c r="J15" t="s">
        <v>41</v>
      </c>
      <c r="L15" s="9">
        <f t="shared" si="0"/>
        <v>33</v>
      </c>
    </row>
    <row r="16" spans="1:12" x14ac:dyDescent="0.35">
      <c r="A16" t="s">
        <v>12</v>
      </c>
      <c r="B16" t="s">
        <v>21</v>
      </c>
      <c r="E16">
        <v>1</v>
      </c>
      <c r="F16" s="3" t="s">
        <v>19</v>
      </c>
      <c r="I16" s="7">
        <v>3</v>
      </c>
      <c r="J16" t="s">
        <v>41</v>
      </c>
      <c r="L16" s="9">
        <f t="shared" si="0"/>
        <v>3</v>
      </c>
    </row>
    <row r="17" spans="1:12" x14ac:dyDescent="0.35">
      <c r="A17" t="s">
        <v>8</v>
      </c>
      <c r="B17" t="s">
        <v>20</v>
      </c>
      <c r="E17">
        <v>1</v>
      </c>
      <c r="F17" s="3" t="s">
        <v>19</v>
      </c>
      <c r="G17" t="s">
        <v>19</v>
      </c>
      <c r="H17" t="s">
        <v>25</v>
      </c>
      <c r="I17" s="7">
        <v>60</v>
      </c>
      <c r="L17" s="9">
        <f t="shared" si="0"/>
        <v>60</v>
      </c>
    </row>
    <row r="18" spans="1:12" x14ac:dyDescent="0.35">
      <c r="A18" t="s">
        <v>22</v>
      </c>
      <c r="B18" t="s">
        <v>15</v>
      </c>
      <c r="E18">
        <v>1</v>
      </c>
      <c r="F18" s="3" t="s">
        <v>19</v>
      </c>
      <c r="I18" s="7">
        <v>350</v>
      </c>
      <c r="L18" s="9">
        <f t="shared" si="0"/>
        <v>350</v>
      </c>
    </row>
    <row r="19" spans="1:12" x14ac:dyDescent="0.35">
      <c r="A19" t="s">
        <v>22</v>
      </c>
      <c r="B19" t="s">
        <v>35</v>
      </c>
      <c r="E19">
        <v>1</v>
      </c>
      <c r="F19" s="3" t="s">
        <v>19</v>
      </c>
      <c r="I19" s="7">
        <v>60</v>
      </c>
      <c r="L19" s="9">
        <f t="shared" si="0"/>
        <v>60</v>
      </c>
    </row>
    <row r="20" spans="1:12" x14ac:dyDescent="0.35">
      <c r="I20" s="7"/>
    </row>
    <row r="21" spans="1:12" x14ac:dyDescent="0.35">
      <c r="F21" s="3" t="s">
        <v>19</v>
      </c>
      <c r="G21" s="3" t="s">
        <v>39</v>
      </c>
      <c r="H21" s="3"/>
      <c r="I21" s="8">
        <v>10</v>
      </c>
      <c r="J21" s="3"/>
      <c r="K21" s="3"/>
      <c r="L21" s="9">
        <f>SUM(L9:L20)</f>
        <v>776</v>
      </c>
    </row>
    <row r="22" spans="1:12" x14ac:dyDescent="0.35">
      <c r="I22" s="7"/>
    </row>
    <row r="23" spans="1:12" x14ac:dyDescent="0.35">
      <c r="B23" t="s">
        <v>46</v>
      </c>
      <c r="D23" s="9">
        <f>L9+SUM(L10:L16)</f>
        <v>306</v>
      </c>
      <c r="I23" s="7"/>
    </row>
    <row r="24" spans="1:12" x14ac:dyDescent="0.35">
      <c r="D24" s="9"/>
      <c r="I24" s="7"/>
    </row>
    <row r="25" spans="1:12" x14ac:dyDescent="0.35">
      <c r="B25" s="10" t="s">
        <v>47</v>
      </c>
      <c r="C25" s="10"/>
      <c r="D25" s="11">
        <f>D23</f>
        <v>306</v>
      </c>
      <c r="I25" s="7"/>
    </row>
    <row r="26" spans="1:12" x14ac:dyDescent="0.35">
      <c r="B26" s="10" t="s">
        <v>50</v>
      </c>
      <c r="C26" s="10"/>
      <c r="D26" s="11">
        <f>(SUM(E10:E14)*I21)</f>
        <v>60</v>
      </c>
      <c r="I26" s="7"/>
    </row>
    <row r="27" spans="1:12" x14ac:dyDescent="0.35">
      <c r="B27" s="10" t="s">
        <v>49</v>
      </c>
      <c r="C27" s="10"/>
      <c r="D27" s="11">
        <f>I18 + I19</f>
        <v>410</v>
      </c>
      <c r="I27" s="7"/>
    </row>
    <row r="28" spans="1:12" x14ac:dyDescent="0.35">
      <c r="B28" s="10" t="s">
        <v>44</v>
      </c>
      <c r="C28" s="10"/>
      <c r="D28" s="11">
        <f>SUM(D25:D27)</f>
        <v>776</v>
      </c>
      <c r="I28"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sheetPr>
  <dimension ref="A1:W32"/>
  <sheetViews>
    <sheetView showGridLines="0" workbookViewId="0">
      <selection activeCell="L17" sqref="L17"/>
    </sheetView>
  </sheetViews>
  <sheetFormatPr defaultColWidth="9.1796875" defaultRowHeight="14.5" x14ac:dyDescent="0.35"/>
  <cols>
    <col min="1" max="1" width="13.54296875" style="127" customWidth="1"/>
    <col min="2" max="2" width="5.81640625" style="127" customWidth="1"/>
    <col min="3" max="3" width="17.7265625" style="127" customWidth="1"/>
    <col min="4" max="4" width="24.54296875" style="127" customWidth="1"/>
    <col min="5" max="5" width="11.453125" style="7" customWidth="1"/>
    <col min="6" max="8" width="9.1796875" style="127"/>
    <col min="9" max="9" width="11.1796875" style="17" customWidth="1"/>
    <col min="10" max="10" width="10.54296875" style="17" customWidth="1"/>
    <col min="11" max="11" width="9.1796875" style="127"/>
    <col min="12" max="12" width="26.54296875" style="127" customWidth="1"/>
    <col min="13" max="14" width="9.1796875" style="127"/>
    <col min="15" max="15" width="13.453125" style="127" customWidth="1"/>
    <col min="16" max="22" width="9.1796875" style="127"/>
    <col min="23" max="23" width="16.1796875" style="127" customWidth="1"/>
    <col min="24" max="16384" width="9.1796875" style="127"/>
  </cols>
  <sheetData>
    <row r="1" spans="1:23" s="13" customFormat="1" ht="26" x14ac:dyDescent="0.6">
      <c r="A1" s="14" t="s">
        <v>16</v>
      </c>
      <c r="B1" s="14"/>
      <c r="C1" s="14"/>
      <c r="D1" s="14"/>
      <c r="E1" s="102"/>
      <c r="F1" s="14"/>
      <c r="I1" s="21"/>
      <c r="J1" s="21"/>
      <c r="L1" s="14"/>
      <c r="M1" s="14"/>
      <c r="N1" s="14"/>
      <c r="O1" s="14"/>
      <c r="P1" s="14"/>
      <c r="Q1" s="14"/>
      <c r="R1" s="14"/>
      <c r="S1" s="14"/>
      <c r="T1" s="15"/>
      <c r="U1" s="14"/>
      <c r="V1" s="14"/>
      <c r="W1" s="14"/>
    </row>
    <row r="2" spans="1:23" x14ac:dyDescent="0.35">
      <c r="B2" s="16" t="s">
        <v>51</v>
      </c>
      <c r="T2" s="7"/>
    </row>
    <row r="3" spans="1:23" x14ac:dyDescent="0.35">
      <c r="L3" s="1"/>
      <c r="M3" s="1"/>
      <c r="N3" s="1"/>
      <c r="O3" s="1"/>
      <c r="P3" s="1"/>
      <c r="R3" s="1"/>
      <c r="S3" s="1"/>
      <c r="T3" s="6"/>
      <c r="U3" s="1"/>
      <c r="V3" s="1"/>
      <c r="W3" s="1"/>
    </row>
    <row r="4" spans="1:23" x14ac:dyDescent="0.35">
      <c r="A4" s="1" t="s">
        <v>52</v>
      </c>
      <c r="T4" s="7"/>
    </row>
    <row r="5" spans="1:23" x14ac:dyDescent="0.35">
      <c r="A5" s="1"/>
      <c r="T5" s="7"/>
    </row>
    <row r="6" spans="1:23" ht="15.5" x14ac:dyDescent="0.35">
      <c r="A6" s="12" t="s">
        <v>235</v>
      </c>
      <c r="T6" s="7"/>
    </row>
    <row r="7" spans="1:23" x14ac:dyDescent="0.35">
      <c r="A7" s="307" t="s">
        <v>53</v>
      </c>
      <c r="B7" s="307"/>
      <c r="C7" s="307"/>
      <c r="D7" s="304" t="s">
        <v>1013</v>
      </c>
      <c r="E7" s="305"/>
      <c r="F7" s="306"/>
      <c r="T7" s="7"/>
    </row>
    <row r="8" spans="1:23" x14ac:dyDescent="0.35">
      <c r="A8" s="307" t="s">
        <v>54</v>
      </c>
      <c r="B8" s="307"/>
      <c r="C8" s="307"/>
      <c r="D8" s="304" t="s">
        <v>1013</v>
      </c>
      <c r="E8" s="305"/>
      <c r="F8" s="306"/>
      <c r="T8" s="7"/>
    </row>
    <row r="9" spans="1:23" x14ac:dyDescent="0.35">
      <c r="A9" s="1"/>
      <c r="T9" s="7"/>
    </row>
    <row r="10" spans="1:23" x14ac:dyDescent="0.35">
      <c r="A10" s="17" t="s">
        <v>61</v>
      </c>
      <c r="B10" s="17"/>
      <c r="C10" s="163" t="s">
        <v>56</v>
      </c>
      <c r="D10" s="304" t="s">
        <v>1014</v>
      </c>
      <c r="E10" s="305"/>
      <c r="F10" s="306"/>
      <c r="T10" s="7"/>
    </row>
    <row r="11" spans="1:23" x14ac:dyDescent="0.35">
      <c r="C11" s="163" t="s">
        <v>57</v>
      </c>
      <c r="D11" s="304" t="s">
        <v>1014</v>
      </c>
      <c r="E11" s="305"/>
      <c r="F11" s="306"/>
      <c r="T11" s="7"/>
    </row>
    <row r="12" spans="1:23" x14ac:dyDescent="0.35">
      <c r="C12" s="163" t="s">
        <v>58</v>
      </c>
      <c r="D12" s="304" t="s">
        <v>1014</v>
      </c>
      <c r="E12" s="305"/>
      <c r="F12" s="306"/>
      <c r="Q12" s="3"/>
      <c r="T12" s="7"/>
      <c r="W12" s="9"/>
    </row>
    <row r="13" spans="1:23" x14ac:dyDescent="0.35">
      <c r="C13" s="163" t="s">
        <v>59</v>
      </c>
      <c r="D13" s="304" t="s">
        <v>1014</v>
      </c>
      <c r="E13" s="305"/>
      <c r="F13" s="306"/>
      <c r="Q13" s="3"/>
      <c r="T13" s="7"/>
      <c r="W13" s="9"/>
    </row>
    <row r="14" spans="1:23" x14ac:dyDescent="0.35">
      <c r="C14" s="163" t="s">
        <v>60</v>
      </c>
      <c r="D14" s="310" t="s">
        <v>181</v>
      </c>
      <c r="E14" s="311"/>
      <c r="F14" s="312"/>
      <c r="T14" s="7"/>
      <c r="W14" s="9"/>
    </row>
    <row r="15" spans="1:23" x14ac:dyDescent="0.35">
      <c r="A15" s="1"/>
      <c r="T15" s="7"/>
    </row>
    <row r="16" spans="1:23" x14ac:dyDescent="0.35">
      <c r="A16" s="307" t="s">
        <v>62</v>
      </c>
      <c r="B16" s="307"/>
      <c r="C16" s="307"/>
      <c r="D16" s="30"/>
      <c r="E16" s="103"/>
      <c r="F16" s="20"/>
      <c r="T16" s="7"/>
      <c r="W16" s="9"/>
    </row>
    <row r="17" spans="1:23" x14ac:dyDescent="0.35">
      <c r="A17" s="1"/>
      <c r="T17" s="7"/>
    </row>
    <row r="18" spans="1:23" ht="15.5" x14ac:dyDescent="0.35">
      <c r="A18" s="22" t="s">
        <v>225</v>
      </c>
      <c r="B18" s="23"/>
      <c r="C18" s="23"/>
      <c r="D18" s="23"/>
      <c r="E18" s="104"/>
      <c r="F18" s="23"/>
      <c r="T18" s="7"/>
      <c r="W18" s="9"/>
    </row>
    <row r="19" spans="1:23" x14ac:dyDescent="0.35">
      <c r="A19" s="24" t="s">
        <v>55</v>
      </c>
      <c r="B19" s="24"/>
      <c r="C19" s="161" t="s">
        <v>56</v>
      </c>
      <c r="D19" s="324" t="s">
        <v>1015</v>
      </c>
      <c r="E19" s="325"/>
      <c r="F19" s="326"/>
      <c r="Q19" s="3"/>
      <c r="T19" s="7"/>
      <c r="W19" s="9"/>
    </row>
    <row r="20" spans="1:23" x14ac:dyDescent="0.35">
      <c r="A20" s="23"/>
      <c r="B20" s="23"/>
      <c r="C20" s="161" t="s">
        <v>57</v>
      </c>
      <c r="D20" s="324" t="s">
        <v>1015</v>
      </c>
      <c r="E20" s="325"/>
      <c r="F20" s="326"/>
      <c r="Q20" s="3"/>
      <c r="T20" s="7"/>
      <c r="W20" s="9"/>
    </row>
    <row r="21" spans="1:23" x14ac:dyDescent="0.35">
      <c r="A21" s="23"/>
      <c r="B21" s="23"/>
      <c r="C21" s="161" t="s">
        <v>58</v>
      </c>
      <c r="D21" s="324" t="s">
        <v>1015</v>
      </c>
      <c r="E21" s="325"/>
      <c r="F21" s="326"/>
      <c r="Q21" s="3"/>
      <c r="T21" s="7"/>
      <c r="W21" s="9"/>
    </row>
    <row r="22" spans="1:23" x14ac:dyDescent="0.35">
      <c r="A22" s="23"/>
      <c r="B22" s="23"/>
      <c r="C22" s="161" t="s">
        <v>59</v>
      </c>
      <c r="D22" s="324" t="s">
        <v>1015</v>
      </c>
      <c r="E22" s="325"/>
      <c r="F22" s="326"/>
      <c r="Q22" s="3"/>
      <c r="T22" s="7"/>
      <c r="W22" s="9"/>
    </row>
    <row r="23" spans="1:23" x14ac:dyDescent="0.35">
      <c r="A23" s="23"/>
      <c r="B23" s="23"/>
      <c r="C23" s="161" t="s">
        <v>60</v>
      </c>
      <c r="D23" s="327" t="s">
        <v>181</v>
      </c>
      <c r="E23" s="328"/>
      <c r="F23" s="329"/>
      <c r="G23" s="126"/>
      <c r="M23" s="284"/>
      <c r="Q23" s="3"/>
      <c r="T23" s="7"/>
      <c r="W23" s="9"/>
    </row>
    <row r="24" spans="1:23" x14ac:dyDescent="0.35">
      <c r="A24" s="1"/>
      <c r="T24" s="7"/>
    </row>
    <row r="25" spans="1:23" x14ac:dyDescent="0.35">
      <c r="A25" s="44" t="s">
        <v>231</v>
      </c>
      <c r="B25" s="41"/>
      <c r="C25" s="41"/>
      <c r="D25" s="41"/>
      <c r="E25" s="106"/>
      <c r="M25" s="10"/>
      <c r="N25" s="10"/>
      <c r="O25" s="11"/>
      <c r="T25" s="7"/>
    </row>
    <row r="26" spans="1:23" x14ac:dyDescent="0.35">
      <c r="A26" s="41"/>
      <c r="B26" s="41"/>
      <c r="C26" s="42" t="s">
        <v>232</v>
      </c>
      <c r="D26" s="41"/>
      <c r="E26" s="106">
        <f>'Supplied by Ian'!$M$30</f>
        <v>93.75</v>
      </c>
      <c r="G26" s="3"/>
      <c r="M26" s="10"/>
      <c r="N26" s="10"/>
      <c r="O26" s="11"/>
      <c r="T26" s="7"/>
    </row>
    <row r="27" spans="1:23" x14ac:dyDescent="0.35">
      <c r="A27" s="41"/>
      <c r="B27" s="41"/>
      <c r="C27" s="92"/>
      <c r="D27" s="298" t="s">
        <v>913</v>
      </c>
      <c r="E27" s="8">
        <f>IF(D27="Bus Stop suspension",'Supplied by Ian'!$M$28,0)</f>
        <v>0</v>
      </c>
      <c r="G27" s="3"/>
    </row>
    <row r="28" spans="1:23" x14ac:dyDescent="0.35">
      <c r="A28" s="41"/>
      <c r="B28" s="41"/>
      <c r="C28" s="92"/>
      <c r="D28" s="298" t="s">
        <v>914</v>
      </c>
      <c r="E28" s="8">
        <f>IF(D28="Traffic management at junction (3 way lights) assumed standard 2 day job",'Supplied by Ian'!$M$24,0)</f>
        <v>0</v>
      </c>
      <c r="G28" s="3"/>
    </row>
    <row r="29" spans="1:23" x14ac:dyDescent="0.35">
      <c r="A29" s="41"/>
      <c r="B29" s="41"/>
      <c r="C29" s="92"/>
      <c r="D29" s="298" t="s">
        <v>915</v>
      </c>
      <c r="E29" s="8">
        <f>IF(D29="Traffic management road closure",'Supplied by Ian'!$M$32,0)</f>
        <v>0</v>
      </c>
      <c r="G29" s="3"/>
    </row>
    <row r="30" spans="1:23" x14ac:dyDescent="0.35">
      <c r="A30" s="41"/>
      <c r="B30" s="41"/>
      <c r="C30" s="43" t="s">
        <v>233</v>
      </c>
      <c r="D30" s="3"/>
      <c r="E30" s="107">
        <f>SUM(E26:E29)</f>
        <v>93.75</v>
      </c>
    </row>
    <row r="31" spans="1:23" x14ac:dyDescent="0.35">
      <c r="D31" s="40"/>
    </row>
    <row r="32" spans="1:23" x14ac:dyDescent="0.35">
      <c r="C32" s="19" t="s">
        <v>234</v>
      </c>
      <c r="D32" s="1"/>
      <c r="E32" s="6">
        <f>E30</f>
        <v>93.75</v>
      </c>
    </row>
  </sheetData>
  <mergeCells count="15">
    <mergeCell ref="A16:C16"/>
    <mergeCell ref="D19:F19"/>
    <mergeCell ref="D20:F20"/>
    <mergeCell ref="A7:C7"/>
    <mergeCell ref="D7:F7"/>
    <mergeCell ref="A8:C8"/>
    <mergeCell ref="D8:F8"/>
    <mergeCell ref="D10:F10"/>
    <mergeCell ref="D11:F11"/>
    <mergeCell ref="D21:F21"/>
    <mergeCell ref="D22:F22"/>
    <mergeCell ref="D23:F23"/>
    <mergeCell ref="D12:F12"/>
    <mergeCell ref="D13:F13"/>
    <mergeCell ref="D14:F14"/>
  </mergeCells>
  <dataValidations count="4">
    <dataValidation type="list" allowBlank="1" showInputMessage="1" showErrorMessage="1" sqref="D29" xr:uid="{00000000-0002-0000-0300-000000000000}">
      <formula1>RoadClosure</formula1>
    </dataValidation>
    <dataValidation type="list" allowBlank="1" showInputMessage="1" showErrorMessage="1" sqref="D28" xr:uid="{00000000-0002-0000-0300-000001000000}">
      <formula1>ThreeWayLights</formula1>
    </dataValidation>
    <dataValidation type="list" allowBlank="1" showInputMessage="1" showErrorMessage="1" sqref="D27" xr:uid="{00000000-0002-0000-0300-000002000000}">
      <formula1>Bus_stop_suspension</formula1>
    </dataValidation>
    <dataValidation type="list" allowBlank="1" showInputMessage="1" showErrorMessage="1" sqref="D16:F16 D14:F14 D23:F23" xr:uid="{00000000-0002-0000-0300-000003000000}">
      <formula1>Counties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sheetPr>
  <dimension ref="A1:W49"/>
  <sheetViews>
    <sheetView showGridLines="0" workbookViewId="0">
      <selection activeCell="N14" sqref="N14:O14"/>
    </sheetView>
  </sheetViews>
  <sheetFormatPr defaultColWidth="9.1796875" defaultRowHeight="14.5" x14ac:dyDescent="0.35"/>
  <cols>
    <col min="1" max="1" width="13.54296875" style="127" customWidth="1"/>
    <col min="2" max="2" width="5.81640625" style="127" customWidth="1"/>
    <col min="3" max="3" width="17.7265625" style="127" customWidth="1"/>
    <col min="4" max="4" width="24.54296875" style="127" customWidth="1"/>
    <col min="5" max="5" width="11.453125" style="7" customWidth="1"/>
    <col min="6" max="8" width="9.1796875" style="127"/>
    <col min="9" max="9" width="11.1796875" style="17" customWidth="1"/>
    <col min="10" max="10" width="10.54296875" style="17" customWidth="1"/>
    <col min="11" max="11" width="9.1796875" style="127"/>
    <col min="12" max="12" width="26.54296875" style="127" customWidth="1"/>
    <col min="13" max="14" width="9.1796875" style="127"/>
    <col min="15" max="15" width="30.81640625" style="127" bestFit="1" customWidth="1"/>
    <col min="16" max="22" width="9.1796875" style="127"/>
    <col min="23" max="23" width="16.1796875" style="127" customWidth="1"/>
    <col min="24" max="16384" width="9.1796875" style="127"/>
  </cols>
  <sheetData>
    <row r="1" spans="1:23" s="13" customFormat="1" ht="26" x14ac:dyDescent="0.6">
      <c r="A1" s="14" t="s">
        <v>16</v>
      </c>
      <c r="B1" s="14"/>
      <c r="C1" s="14"/>
      <c r="D1" s="14"/>
      <c r="E1" s="102"/>
      <c r="F1" s="14"/>
      <c r="I1" s="21"/>
      <c r="J1" s="21"/>
      <c r="L1" s="14"/>
      <c r="M1" s="14"/>
      <c r="N1" s="14"/>
      <c r="O1" s="14"/>
      <c r="P1" s="14"/>
      <c r="Q1" s="14"/>
      <c r="R1" s="14"/>
      <c r="S1" s="14"/>
      <c r="T1" s="15"/>
      <c r="U1" s="14"/>
      <c r="V1" s="14"/>
      <c r="W1" s="14"/>
    </row>
    <row r="2" spans="1:23" x14ac:dyDescent="0.35">
      <c r="B2" s="16" t="s">
        <v>51</v>
      </c>
      <c r="T2" s="7"/>
    </row>
    <row r="3" spans="1:23" x14ac:dyDescent="0.35">
      <c r="L3" s="1"/>
      <c r="M3" s="1"/>
      <c r="N3" s="1"/>
      <c r="O3" s="1"/>
      <c r="P3" s="1"/>
      <c r="R3" s="1"/>
      <c r="S3" s="1"/>
      <c r="T3" s="6"/>
      <c r="U3" s="1"/>
      <c r="V3" s="1"/>
      <c r="W3" s="1"/>
    </row>
    <row r="4" spans="1:23" x14ac:dyDescent="0.35">
      <c r="A4" s="1" t="s">
        <v>52</v>
      </c>
      <c r="T4" s="7"/>
    </row>
    <row r="5" spans="1:23" x14ac:dyDescent="0.35">
      <c r="A5" s="1"/>
      <c r="T5" s="7"/>
    </row>
    <row r="6" spans="1:23" ht="15.5" x14ac:dyDescent="0.35">
      <c r="A6" s="12" t="s">
        <v>235</v>
      </c>
      <c r="T6" s="7"/>
    </row>
    <row r="7" spans="1:23" x14ac:dyDescent="0.35">
      <c r="A7" s="307" t="s">
        <v>53</v>
      </c>
      <c r="B7" s="307"/>
      <c r="C7" s="307"/>
      <c r="D7" s="304" t="s">
        <v>1013</v>
      </c>
      <c r="E7" s="305"/>
      <c r="F7" s="306"/>
      <c r="T7" s="7"/>
    </row>
    <row r="8" spans="1:23" x14ac:dyDescent="0.35">
      <c r="A8" s="307" t="s">
        <v>54</v>
      </c>
      <c r="B8" s="307"/>
      <c r="C8" s="307"/>
      <c r="D8" s="304" t="s">
        <v>1013</v>
      </c>
      <c r="E8" s="305"/>
      <c r="F8" s="306"/>
      <c r="T8" s="7"/>
    </row>
    <row r="9" spans="1:23" ht="15" thickBot="1" x14ac:dyDescent="0.4">
      <c r="A9" s="1"/>
      <c r="T9" s="7"/>
    </row>
    <row r="10" spans="1:23" ht="15" thickBot="1" x14ac:dyDescent="0.4">
      <c r="A10" s="17" t="s">
        <v>61</v>
      </c>
      <c r="B10" s="17"/>
      <c r="C10" s="163" t="s">
        <v>56</v>
      </c>
      <c r="D10" s="304" t="s">
        <v>1014</v>
      </c>
      <c r="E10" s="305"/>
      <c r="F10" s="306"/>
      <c r="I10" s="127"/>
      <c r="L10" s="313" t="s">
        <v>1030</v>
      </c>
      <c r="M10" s="314"/>
      <c r="N10" s="314"/>
      <c r="O10" s="315"/>
      <c r="T10" s="7"/>
    </row>
    <row r="11" spans="1:23" ht="43.5" customHeight="1" thickBot="1" x14ac:dyDescent="0.4">
      <c r="C11" s="163" t="s">
        <v>57</v>
      </c>
      <c r="D11" s="304" t="s">
        <v>1014</v>
      </c>
      <c r="E11" s="305"/>
      <c r="F11" s="306"/>
      <c r="I11" s="127"/>
      <c r="L11" s="316" t="s">
        <v>1031</v>
      </c>
      <c r="M11" s="299" t="s">
        <v>1043</v>
      </c>
      <c r="N11" s="300">
        <v>175</v>
      </c>
      <c r="O11" s="319" t="s">
        <v>1032</v>
      </c>
      <c r="T11" s="7"/>
    </row>
    <row r="12" spans="1:23" ht="15" thickBot="1" x14ac:dyDescent="0.4">
      <c r="C12" s="163" t="s">
        <v>58</v>
      </c>
      <c r="D12" s="304" t="s">
        <v>1014</v>
      </c>
      <c r="E12" s="305"/>
      <c r="F12" s="306"/>
      <c r="L12" s="317"/>
      <c r="M12" s="301" t="s">
        <v>1033</v>
      </c>
      <c r="N12" s="300">
        <v>225</v>
      </c>
      <c r="O12" s="320"/>
      <c r="Q12" s="3"/>
      <c r="T12" s="7"/>
      <c r="W12" s="9"/>
    </row>
    <row r="13" spans="1:23" ht="15" thickBot="1" x14ac:dyDescent="0.4">
      <c r="C13" s="163" t="s">
        <v>59</v>
      </c>
      <c r="D13" s="304" t="s">
        <v>1014</v>
      </c>
      <c r="E13" s="305"/>
      <c r="F13" s="306"/>
      <c r="L13" s="317"/>
      <c r="M13" s="301" t="s">
        <v>1034</v>
      </c>
      <c r="N13" s="300">
        <v>325</v>
      </c>
      <c r="O13" s="321"/>
      <c r="Q13" s="3"/>
      <c r="T13" s="7"/>
      <c r="W13" s="9"/>
    </row>
    <row r="14" spans="1:23" ht="15" thickBot="1" x14ac:dyDescent="0.4">
      <c r="C14" s="163" t="s">
        <v>60</v>
      </c>
      <c r="D14" s="310" t="s">
        <v>181</v>
      </c>
      <c r="E14" s="311"/>
      <c r="F14" s="312"/>
      <c r="L14" s="318"/>
      <c r="M14" s="301" t="s">
        <v>1035</v>
      </c>
      <c r="N14" s="322" t="s">
        <v>1036</v>
      </c>
      <c r="O14" s="323"/>
      <c r="T14" s="7"/>
      <c r="W14" s="9"/>
    </row>
    <row r="15" spans="1:23" x14ac:dyDescent="0.35">
      <c r="A15" s="1"/>
      <c r="T15" s="7"/>
    </row>
    <row r="16" spans="1:23" x14ac:dyDescent="0.35">
      <c r="A16" s="307" t="s">
        <v>62</v>
      </c>
      <c r="B16" s="307"/>
      <c r="C16" s="307"/>
      <c r="D16" s="30"/>
      <c r="E16" s="103"/>
      <c r="F16" s="20"/>
      <c r="T16" s="7"/>
      <c r="W16" s="9"/>
    </row>
    <row r="17" spans="1:23" x14ac:dyDescent="0.35">
      <c r="A17" s="1"/>
      <c r="T17" s="7"/>
    </row>
    <row r="18" spans="1:23" ht="15.5" x14ac:dyDescent="0.35">
      <c r="A18" s="22" t="s">
        <v>225</v>
      </c>
      <c r="B18" s="23"/>
      <c r="C18" s="23"/>
      <c r="D18" s="23"/>
      <c r="E18" s="104"/>
      <c r="F18" s="23"/>
      <c r="T18" s="7"/>
      <c r="W18" s="9"/>
    </row>
    <row r="19" spans="1:23" x14ac:dyDescent="0.35">
      <c r="A19" s="24" t="s">
        <v>55</v>
      </c>
      <c r="B19" s="24"/>
      <c r="C19" s="161" t="s">
        <v>56</v>
      </c>
      <c r="D19" s="324" t="s">
        <v>1015</v>
      </c>
      <c r="E19" s="325"/>
      <c r="F19" s="326"/>
      <c r="Q19" s="3"/>
      <c r="T19" s="7"/>
      <c r="W19" s="9"/>
    </row>
    <row r="20" spans="1:23" x14ac:dyDescent="0.35">
      <c r="A20" s="23"/>
      <c r="B20" s="23"/>
      <c r="C20" s="161" t="s">
        <v>57</v>
      </c>
      <c r="D20" s="324" t="s">
        <v>1015</v>
      </c>
      <c r="E20" s="325"/>
      <c r="F20" s="326"/>
      <c r="Q20" s="3"/>
      <c r="T20" s="7"/>
      <c r="W20" s="9"/>
    </row>
    <row r="21" spans="1:23" x14ac:dyDescent="0.35">
      <c r="A21" s="23"/>
      <c r="B21" s="23"/>
      <c r="C21" s="161" t="s">
        <v>58</v>
      </c>
      <c r="D21" s="324" t="s">
        <v>1015</v>
      </c>
      <c r="E21" s="325"/>
      <c r="F21" s="326"/>
      <c r="Q21" s="3"/>
      <c r="T21" s="7"/>
      <c r="W21" s="9"/>
    </row>
    <row r="22" spans="1:23" x14ac:dyDescent="0.35">
      <c r="A22" s="23"/>
      <c r="B22" s="23"/>
      <c r="C22" s="161" t="s">
        <v>59</v>
      </c>
      <c r="D22" s="324" t="s">
        <v>1015</v>
      </c>
      <c r="E22" s="325"/>
      <c r="F22" s="326"/>
      <c r="Q22" s="3"/>
      <c r="T22" s="7"/>
      <c r="W22" s="9"/>
    </row>
    <row r="23" spans="1:23" x14ac:dyDescent="0.35">
      <c r="A23" s="23"/>
      <c r="B23" s="23"/>
      <c r="C23" s="161" t="s">
        <v>60</v>
      </c>
      <c r="D23" s="327" t="s">
        <v>181</v>
      </c>
      <c r="E23" s="328"/>
      <c r="F23" s="329"/>
      <c r="G23" s="126"/>
      <c r="M23" s="284"/>
      <c r="Q23" s="3"/>
      <c r="T23" s="7"/>
      <c r="W23" s="9"/>
    </row>
    <row r="24" spans="1:23" x14ac:dyDescent="0.35">
      <c r="A24" s="1"/>
      <c r="T24" s="7"/>
    </row>
    <row r="25" spans="1:23" x14ac:dyDescent="0.35">
      <c r="A25" s="26" t="s">
        <v>204</v>
      </c>
      <c r="B25" s="23"/>
      <c r="C25" s="161"/>
      <c r="D25" s="23"/>
      <c r="E25" s="104"/>
      <c r="F25" s="23"/>
      <c r="Q25" s="3"/>
      <c r="T25" s="7"/>
      <c r="W25" s="9"/>
    </row>
    <row r="26" spans="1:23" s="179" customFormat="1" ht="29.25" customHeight="1" x14ac:dyDescent="0.35">
      <c r="A26" s="331" t="s">
        <v>1018</v>
      </c>
      <c r="B26" s="331"/>
      <c r="C26" s="331"/>
      <c r="D26" s="179">
        <v>1</v>
      </c>
      <c r="E26" s="183">
        <f>D26*RevisedCharges!V12</f>
        <v>189.91874999999999</v>
      </c>
      <c r="F26" s="184"/>
      <c r="G26" s="157"/>
      <c r="I26" s="180"/>
      <c r="J26" s="180"/>
      <c r="T26" s="178"/>
      <c r="W26" s="181"/>
    </row>
    <row r="27" spans="1:23" s="179" customFormat="1" ht="5.25" customHeight="1" x14ac:dyDescent="0.35">
      <c r="C27" s="182"/>
      <c r="E27" s="183"/>
      <c r="F27" s="184"/>
      <c r="I27" s="180"/>
      <c r="J27" s="180"/>
      <c r="T27" s="178"/>
      <c r="W27" s="181"/>
    </row>
    <row r="28" spans="1:23" s="179" customFormat="1" ht="6" customHeight="1" x14ac:dyDescent="0.35">
      <c r="C28" s="182"/>
      <c r="E28" s="183"/>
      <c r="F28" s="184"/>
      <c r="I28" s="180"/>
      <c r="J28" s="180"/>
      <c r="T28" s="178"/>
      <c r="W28" s="181"/>
    </row>
    <row r="29" spans="1:23" s="179" customFormat="1" x14ac:dyDescent="0.35">
      <c r="A29" s="309" t="s">
        <v>1017</v>
      </c>
      <c r="B29" s="309"/>
      <c r="C29" s="309"/>
      <c r="E29" s="185">
        <f>E26</f>
        <v>189.91874999999999</v>
      </c>
      <c r="I29" s="180"/>
      <c r="J29" s="180"/>
      <c r="T29" s="178"/>
      <c r="W29" s="181"/>
    </row>
    <row r="30" spans="1:23" x14ac:dyDescent="0.35">
      <c r="A30" s="161"/>
      <c r="B30" s="161"/>
      <c r="C30" s="161"/>
      <c r="E30" s="104"/>
      <c r="F30" s="23"/>
      <c r="Q30" s="4"/>
      <c r="T30" s="7"/>
      <c r="W30" s="9"/>
    </row>
    <row r="31" spans="1:23" x14ac:dyDescent="0.35">
      <c r="A31" s="31" t="s">
        <v>203</v>
      </c>
      <c r="B31" s="296"/>
      <c r="C31" s="296"/>
      <c r="D31" s="33"/>
      <c r="E31" s="35"/>
      <c r="F31" s="33"/>
      <c r="G31" s="33"/>
      <c r="Q31" s="4"/>
      <c r="T31" s="7"/>
      <c r="W31" s="9"/>
    </row>
    <row r="32" spans="1:23" x14ac:dyDescent="0.35">
      <c r="A32" s="302" t="s">
        <v>230</v>
      </c>
      <c r="B32" s="302"/>
      <c r="C32" s="302"/>
      <c r="D32" s="34">
        <v>1</v>
      </c>
      <c r="E32" s="35"/>
      <c r="F32" s="33"/>
      <c r="G32" s="33"/>
      <c r="Q32" s="4"/>
      <c r="T32" s="7"/>
      <c r="W32" s="9"/>
    </row>
    <row r="33" spans="1:23" x14ac:dyDescent="0.35">
      <c r="C33" s="297" t="s">
        <v>202</v>
      </c>
      <c r="D33" s="38" t="s">
        <v>220</v>
      </c>
      <c r="E33" s="285">
        <f>IF(D33="Connection &lt;= 50mm",'Supplied by Ian'!$M$8,"This would be classified as mains connection")</f>
        <v>371.15274999999997</v>
      </c>
      <c r="F33" s="40"/>
      <c r="G33" s="33"/>
      <c r="Q33" s="3"/>
      <c r="T33" s="7"/>
      <c r="W33" s="9"/>
    </row>
    <row r="34" spans="1:23" x14ac:dyDescent="0.35">
      <c r="A34" s="302" t="s">
        <v>229</v>
      </c>
      <c r="B34" s="302"/>
      <c r="C34" s="302"/>
      <c r="D34" s="45">
        <v>1</v>
      </c>
      <c r="E34" s="8">
        <f>IF(D34 &lt; 2, 0, SUM(D34-2)*'Supplied by Ian'!M$11)</f>
        <v>0</v>
      </c>
      <c r="F34" s="33"/>
      <c r="G34" s="33"/>
      <c r="H34" s="3"/>
      <c r="Q34" s="3"/>
      <c r="T34" s="7"/>
      <c r="W34" s="9"/>
    </row>
    <row r="35" spans="1:23" x14ac:dyDescent="0.35">
      <c r="A35" s="302" t="s">
        <v>226</v>
      </c>
      <c r="B35" s="302"/>
      <c r="C35" s="303"/>
      <c r="D35" s="39" t="s">
        <v>31</v>
      </c>
      <c r="E35" s="35">
        <f>VLOOKUP(D35,'Supplied by Ian'!$B$15:$M$20,12,FALSE)</f>
        <v>440.91250000000002</v>
      </c>
      <c r="F35" s="36"/>
      <c r="G35" s="37"/>
      <c r="I35" s="127"/>
      <c r="J35" s="127"/>
      <c r="Q35" s="7"/>
    </row>
    <row r="36" spans="1:23" x14ac:dyDescent="0.35">
      <c r="A36" s="302" t="s">
        <v>236</v>
      </c>
      <c r="B36" s="302"/>
      <c r="C36" s="302"/>
      <c r="D36" s="45">
        <v>1</v>
      </c>
      <c r="E36" s="35">
        <f>'Supplied by Ian'!M$19*D36</f>
        <v>121.13749999999999</v>
      </c>
      <c r="F36" s="36"/>
      <c r="G36" s="36"/>
      <c r="I36" s="127"/>
      <c r="J36" s="127"/>
      <c r="N36" s="3"/>
      <c r="O36" s="3"/>
      <c r="P36" s="3"/>
      <c r="Q36" s="8"/>
      <c r="R36" s="3"/>
      <c r="S36" s="3"/>
      <c r="T36" s="9"/>
    </row>
    <row r="37" spans="1:23" x14ac:dyDescent="0.35">
      <c r="A37" s="302" t="s">
        <v>237</v>
      </c>
      <c r="B37" s="302"/>
      <c r="C37" s="302"/>
      <c r="D37" s="45">
        <v>5</v>
      </c>
      <c r="E37" s="35">
        <f>'Supplied by Ian'!M$20*D37</f>
        <v>100.6875</v>
      </c>
      <c r="F37" s="33"/>
      <c r="G37" s="33"/>
      <c r="T37" s="7"/>
    </row>
    <row r="38" spans="1:23" x14ac:dyDescent="0.35">
      <c r="A38" s="33"/>
      <c r="B38" s="33"/>
      <c r="C38" s="33"/>
      <c r="D38" s="33"/>
      <c r="E38" s="35"/>
      <c r="F38" s="33"/>
      <c r="G38" s="33"/>
      <c r="O38" s="9"/>
      <c r="T38" s="7"/>
    </row>
    <row r="39" spans="1:23" x14ac:dyDescent="0.35">
      <c r="A39" s="33"/>
      <c r="B39" s="33"/>
      <c r="C39" s="296" t="s">
        <v>227</v>
      </c>
      <c r="D39" s="33"/>
      <c r="E39" s="35">
        <f>SUM(E33:E38)</f>
        <v>1033.8902499999999</v>
      </c>
      <c r="F39" s="33"/>
      <c r="G39" s="33"/>
      <c r="O39" s="9"/>
      <c r="T39" s="7"/>
    </row>
    <row r="40" spans="1:23" x14ac:dyDescent="0.35">
      <c r="A40" s="33"/>
      <c r="B40" s="33"/>
      <c r="C40" s="31" t="s">
        <v>228</v>
      </c>
      <c r="D40" s="33"/>
      <c r="E40" s="105">
        <f>E39*D32</f>
        <v>1033.8902499999999</v>
      </c>
      <c r="F40" s="33"/>
      <c r="G40" s="33"/>
      <c r="M40" s="10"/>
      <c r="N40" s="10"/>
      <c r="O40" s="11"/>
      <c r="T40" s="7"/>
    </row>
    <row r="41" spans="1:23" x14ac:dyDescent="0.35">
      <c r="M41" s="10"/>
      <c r="N41" s="10"/>
      <c r="O41" s="11"/>
      <c r="T41" s="7"/>
    </row>
    <row r="42" spans="1:23" x14ac:dyDescent="0.35">
      <c r="A42" s="44" t="s">
        <v>231</v>
      </c>
      <c r="B42" s="41"/>
      <c r="C42" s="41"/>
      <c r="D42" s="41"/>
      <c r="E42" s="106"/>
      <c r="M42" s="10"/>
      <c r="N42" s="10"/>
      <c r="O42" s="11"/>
      <c r="T42" s="7"/>
    </row>
    <row r="43" spans="1:23" x14ac:dyDescent="0.35">
      <c r="A43" s="41"/>
      <c r="B43" s="41"/>
      <c r="C43" s="42" t="s">
        <v>232</v>
      </c>
      <c r="D43" s="41"/>
      <c r="E43" s="106">
        <f>'Supplied by Ian'!$M$30</f>
        <v>93.75</v>
      </c>
      <c r="G43" s="3"/>
      <c r="M43" s="10"/>
      <c r="N43" s="10"/>
      <c r="O43" s="11"/>
      <c r="T43" s="7"/>
    </row>
    <row r="44" spans="1:23" x14ac:dyDescent="0.35">
      <c r="A44" s="41"/>
      <c r="B44" s="41"/>
      <c r="C44" s="92"/>
      <c r="D44" s="298" t="s">
        <v>913</v>
      </c>
      <c r="E44" s="8">
        <f>IF(D44="Bus Stop suspension",'Supplied by Ian'!$M$28,0)</f>
        <v>0</v>
      </c>
      <c r="G44" s="3"/>
    </row>
    <row r="45" spans="1:23" x14ac:dyDescent="0.35">
      <c r="A45" s="41"/>
      <c r="B45" s="41"/>
      <c r="C45" s="92"/>
      <c r="D45" s="298" t="s">
        <v>914</v>
      </c>
      <c r="E45" s="8">
        <f>IF(D45="Traffic management at junction (3 way lights) assumed standard 2 day job",'Supplied by Ian'!$M$24,0)</f>
        <v>0</v>
      </c>
      <c r="G45" s="3"/>
    </row>
    <row r="46" spans="1:23" x14ac:dyDescent="0.35">
      <c r="A46" s="41"/>
      <c r="B46" s="41"/>
      <c r="C46" s="92"/>
      <c r="D46" s="298" t="s">
        <v>915</v>
      </c>
      <c r="E46" s="8">
        <f>IF(D46="Traffic management road closure",'Supplied by Ian'!$M$32,0)</f>
        <v>0</v>
      </c>
      <c r="G46" s="3"/>
    </row>
    <row r="47" spans="1:23" x14ac:dyDescent="0.35">
      <c r="A47" s="41"/>
      <c r="B47" s="41"/>
      <c r="C47" s="43" t="s">
        <v>233</v>
      </c>
      <c r="D47" s="3"/>
      <c r="E47" s="107">
        <f>SUM(E43:E46)</f>
        <v>93.75</v>
      </c>
    </row>
    <row r="48" spans="1:23" x14ac:dyDescent="0.35">
      <c r="D48" s="40"/>
    </row>
    <row r="49" spans="3:5" x14ac:dyDescent="0.35">
      <c r="C49" s="19" t="s">
        <v>234</v>
      </c>
      <c r="D49" s="1"/>
      <c r="E49" s="6">
        <f>E47+E40+E29</f>
        <v>1317.559</v>
      </c>
    </row>
  </sheetData>
  <mergeCells count="26">
    <mergeCell ref="L10:O10"/>
    <mergeCell ref="L11:L14"/>
    <mergeCell ref="O11:O13"/>
    <mergeCell ref="N14:O14"/>
    <mergeCell ref="D20:F20"/>
    <mergeCell ref="D11:F11"/>
    <mergeCell ref="D12:F12"/>
    <mergeCell ref="D13:F13"/>
    <mergeCell ref="D14:F14"/>
    <mergeCell ref="A7:C7"/>
    <mergeCell ref="D7:F7"/>
    <mergeCell ref="A8:C8"/>
    <mergeCell ref="D8:F8"/>
    <mergeCell ref="D10:F10"/>
    <mergeCell ref="A16:C16"/>
    <mergeCell ref="D19:F19"/>
    <mergeCell ref="A34:C34"/>
    <mergeCell ref="A35:C35"/>
    <mergeCell ref="A36:C36"/>
    <mergeCell ref="A37:C37"/>
    <mergeCell ref="D21:F21"/>
    <mergeCell ref="D22:F22"/>
    <mergeCell ref="D23:F23"/>
    <mergeCell ref="A26:C26"/>
    <mergeCell ref="A29:C29"/>
    <mergeCell ref="A32:C32"/>
  </mergeCells>
  <dataValidations count="6">
    <dataValidation type="list" allowBlank="1" showInputMessage="1" showErrorMessage="1" sqref="D46" xr:uid="{00000000-0002-0000-0400-000000000000}">
      <formula1>RoadClosure</formula1>
    </dataValidation>
    <dataValidation type="list" allowBlank="1" showInputMessage="1" showErrorMessage="1" sqref="D45" xr:uid="{00000000-0002-0000-0400-000001000000}">
      <formula1>ThreeWayLights</formula1>
    </dataValidation>
    <dataValidation type="list" allowBlank="1" showInputMessage="1" showErrorMessage="1" sqref="D44" xr:uid="{00000000-0002-0000-0400-000002000000}">
      <formula1>Bus_stop_suspension</formula1>
    </dataValidation>
    <dataValidation type="list" allowBlank="1" showInputMessage="1" showErrorMessage="1" sqref="D35" xr:uid="{00000000-0002-0000-0400-000003000000}">
      <formula1>CarriagewayTypes</formula1>
    </dataValidation>
    <dataValidation type="list" allowBlank="1" showInputMessage="1" showErrorMessage="1" sqref="D33" xr:uid="{00000000-0002-0000-0400-000004000000}">
      <formula1>ConnectionSize</formula1>
    </dataValidation>
    <dataValidation type="list" allowBlank="1" showInputMessage="1" showErrorMessage="1" sqref="D16:F16 D14:F14 D23:F23" xr:uid="{00000000-0002-0000-0400-000005000000}">
      <formula1>Counties</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sheetPr>
  <dimension ref="A1:O45"/>
  <sheetViews>
    <sheetView showGridLines="0" tabSelected="1" workbookViewId="0">
      <selection activeCell="J25" sqref="J25"/>
    </sheetView>
  </sheetViews>
  <sheetFormatPr defaultRowHeight="14.5" x14ac:dyDescent="0.35"/>
  <cols>
    <col min="1" max="1" width="9.1796875" style="288"/>
    <col min="3" max="3" width="17.81640625" customWidth="1"/>
    <col min="4" max="4" width="67.453125" bestFit="1" customWidth="1"/>
    <col min="5" max="5" width="17.81640625" customWidth="1"/>
    <col min="11" max="11" width="3.54296875" customWidth="1"/>
    <col min="12" max="12" width="21.453125" customWidth="1"/>
    <col min="13" max="13" width="9.26953125" bestFit="1" customWidth="1"/>
    <col min="14" max="14" width="6.54296875" bestFit="1" customWidth="1"/>
    <col min="15" max="15" width="36.81640625" customWidth="1"/>
  </cols>
  <sheetData>
    <row r="1" spans="1:15" s="1" customFormat="1" x14ac:dyDescent="0.35">
      <c r="A1" s="286" t="s">
        <v>52</v>
      </c>
      <c r="B1" s="127"/>
      <c r="C1" s="127"/>
      <c r="D1" s="127"/>
      <c r="E1" s="7"/>
      <c r="F1" s="127"/>
      <c r="G1" s="127"/>
      <c r="H1" s="127"/>
      <c r="I1" s="17"/>
      <c r="J1" s="17"/>
      <c r="K1" s="127"/>
      <c r="L1" s="127"/>
      <c r="M1" s="127"/>
    </row>
    <row r="2" spans="1:15" x14ac:dyDescent="0.35">
      <c r="A2" s="286"/>
      <c r="B2" s="127"/>
      <c r="C2" s="127"/>
      <c r="D2" s="127"/>
      <c r="E2" s="7"/>
      <c r="F2" s="127"/>
      <c r="G2" s="127"/>
      <c r="H2" s="127"/>
      <c r="I2" s="17"/>
      <c r="J2" s="17"/>
      <c r="K2" s="127"/>
      <c r="L2" s="127"/>
      <c r="M2" s="127"/>
    </row>
    <row r="3" spans="1:15" ht="15.5" x14ac:dyDescent="0.35">
      <c r="A3" s="287" t="s">
        <v>235</v>
      </c>
      <c r="B3" s="127"/>
      <c r="C3" s="127"/>
      <c r="D3" s="127"/>
      <c r="E3" s="7"/>
      <c r="F3" s="127"/>
      <c r="G3" s="127"/>
      <c r="H3" s="127"/>
      <c r="I3" s="17"/>
      <c r="J3" s="17"/>
      <c r="K3" s="127"/>
      <c r="L3" s="127"/>
      <c r="M3" s="127"/>
    </row>
    <row r="4" spans="1:15" x14ac:dyDescent="0.35">
      <c r="A4" s="307" t="s">
        <v>53</v>
      </c>
      <c r="B4" s="307"/>
      <c r="C4" s="307"/>
      <c r="D4" s="304"/>
      <c r="E4" s="305"/>
      <c r="F4" s="306"/>
      <c r="G4" s="127"/>
      <c r="H4" s="127"/>
      <c r="I4" s="17"/>
      <c r="J4" s="17"/>
      <c r="K4" s="127"/>
      <c r="L4" s="127"/>
      <c r="M4" s="127"/>
    </row>
    <row r="5" spans="1:15" ht="15" thickBot="1" x14ac:dyDescent="0.4">
      <c r="A5" s="307" t="s">
        <v>54</v>
      </c>
      <c r="B5" s="307"/>
      <c r="C5" s="307"/>
      <c r="D5" s="304"/>
      <c r="E5" s="305"/>
      <c r="F5" s="306"/>
      <c r="G5" s="127"/>
      <c r="H5" s="127"/>
      <c r="I5" s="17"/>
      <c r="J5" s="17"/>
      <c r="K5" s="127"/>
      <c r="L5" s="127"/>
      <c r="M5" s="127"/>
    </row>
    <row r="6" spans="1:15" ht="15" thickBot="1" x14ac:dyDescent="0.4">
      <c r="A6" s="286"/>
      <c r="B6" s="127"/>
      <c r="C6" s="127"/>
      <c r="D6" s="127"/>
      <c r="E6" s="7"/>
      <c r="F6" s="127"/>
      <c r="G6" s="127"/>
      <c r="H6" s="127"/>
      <c r="I6" s="17"/>
      <c r="J6" s="17"/>
      <c r="K6" s="127"/>
      <c r="L6" s="313" t="s">
        <v>1037</v>
      </c>
      <c r="M6" s="314"/>
      <c r="N6" s="314"/>
      <c r="O6" s="315"/>
    </row>
    <row r="7" spans="1:15" ht="148.5" customHeight="1" thickBot="1" x14ac:dyDescent="0.4">
      <c r="A7" s="288" t="s">
        <v>61</v>
      </c>
      <c r="B7" s="17"/>
      <c r="C7" s="160" t="s">
        <v>56</v>
      </c>
      <c r="D7" s="304"/>
      <c r="E7" s="305"/>
      <c r="F7" s="306"/>
      <c r="G7" s="127"/>
      <c r="H7" s="127"/>
      <c r="I7" s="17"/>
      <c r="J7" s="17"/>
      <c r="K7" s="127"/>
      <c r="L7" s="319" t="s">
        <v>1038</v>
      </c>
      <c r="M7" s="301" t="s">
        <v>1039</v>
      </c>
      <c r="N7" s="300">
        <v>550</v>
      </c>
      <c r="O7" s="319" t="s">
        <v>1040</v>
      </c>
    </row>
    <row r="8" spans="1:15" ht="15" thickBot="1" x14ac:dyDescent="0.4">
      <c r="B8" s="127"/>
      <c r="C8" s="160" t="s">
        <v>57</v>
      </c>
      <c r="D8" s="304"/>
      <c r="E8" s="305"/>
      <c r="F8" s="306"/>
      <c r="G8" s="127"/>
      <c r="H8" s="127"/>
      <c r="I8" s="127"/>
      <c r="J8" s="17"/>
      <c r="K8" s="127"/>
      <c r="L8" s="320"/>
      <c r="M8" s="301" t="s">
        <v>1041</v>
      </c>
      <c r="N8" s="300">
        <v>750</v>
      </c>
      <c r="O8" s="320"/>
    </row>
    <row r="9" spans="1:15" ht="15" thickBot="1" x14ac:dyDescent="0.4">
      <c r="B9" s="127"/>
      <c r="C9" s="160" t="s">
        <v>58</v>
      </c>
      <c r="D9" s="304"/>
      <c r="E9" s="305"/>
      <c r="F9" s="306"/>
      <c r="G9" s="127"/>
      <c r="H9" s="127"/>
      <c r="I9" s="17"/>
      <c r="J9" s="17"/>
      <c r="K9" s="127"/>
      <c r="L9" s="321"/>
      <c r="M9" s="301" t="s">
        <v>1042</v>
      </c>
      <c r="N9" s="300">
        <v>1000</v>
      </c>
      <c r="O9" s="321"/>
    </row>
    <row r="10" spans="1:15" x14ac:dyDescent="0.35">
      <c r="B10" s="127"/>
      <c r="C10" s="160" t="s">
        <v>59</v>
      </c>
      <c r="D10" s="304"/>
      <c r="E10" s="305"/>
      <c r="F10" s="306"/>
      <c r="G10" s="127"/>
      <c r="H10" s="127"/>
      <c r="I10" s="17"/>
      <c r="J10" s="17"/>
      <c r="K10" s="127"/>
      <c r="L10" s="127"/>
      <c r="M10" s="127"/>
    </row>
    <row r="11" spans="1:15" x14ac:dyDescent="0.35">
      <c r="B11" s="127"/>
      <c r="C11" s="160" t="s">
        <v>60</v>
      </c>
      <c r="D11" s="310" t="s">
        <v>181</v>
      </c>
      <c r="E11" s="311"/>
      <c r="F11" s="312"/>
      <c r="G11" s="127"/>
      <c r="H11" s="127"/>
      <c r="I11" s="17"/>
      <c r="J11" s="17"/>
      <c r="K11" s="127"/>
      <c r="L11" s="127"/>
      <c r="M11" s="127"/>
    </row>
    <row r="12" spans="1:15" x14ac:dyDescent="0.35">
      <c r="A12" s="286"/>
      <c r="B12" s="127"/>
      <c r="C12" s="127"/>
      <c r="D12" s="127"/>
      <c r="E12" s="7"/>
      <c r="F12" s="127"/>
      <c r="G12" s="127"/>
      <c r="H12" s="127"/>
      <c r="I12" s="17"/>
      <c r="J12" s="17"/>
      <c r="K12" s="127"/>
      <c r="L12" s="127"/>
      <c r="M12" s="127"/>
    </row>
    <row r="13" spans="1:15" x14ac:dyDescent="0.35">
      <c r="A13" s="307" t="s">
        <v>62</v>
      </c>
      <c r="B13" s="307"/>
      <c r="C13" s="307"/>
      <c r="D13" s="30"/>
      <c r="E13" s="103"/>
      <c r="F13" s="20"/>
      <c r="G13" s="127"/>
      <c r="H13" s="127"/>
      <c r="I13" s="17"/>
      <c r="J13" s="17"/>
      <c r="K13" s="127"/>
      <c r="L13" s="127"/>
      <c r="M13" s="127"/>
    </row>
    <row r="14" spans="1:15" x14ac:dyDescent="0.35">
      <c r="A14" s="286"/>
      <c r="B14" s="127"/>
      <c r="C14" s="127"/>
      <c r="D14" s="127"/>
      <c r="E14" s="7"/>
      <c r="F14" s="127"/>
      <c r="G14" s="127"/>
      <c r="H14" s="127"/>
      <c r="I14" s="17"/>
      <c r="J14" s="17"/>
      <c r="K14" s="127"/>
      <c r="L14" s="127"/>
      <c r="M14" s="127"/>
    </row>
    <row r="15" spans="1:15" ht="15.5" x14ac:dyDescent="0.35">
      <c r="A15" s="289" t="s">
        <v>225</v>
      </c>
      <c r="B15" s="23"/>
      <c r="C15" s="23"/>
      <c r="D15" s="23"/>
      <c r="E15" s="104"/>
      <c r="F15" s="23"/>
      <c r="G15" s="127"/>
      <c r="H15" s="127"/>
      <c r="I15" s="17"/>
      <c r="J15" s="17"/>
      <c r="K15" s="127"/>
      <c r="L15" s="127"/>
      <c r="M15" s="127"/>
    </row>
    <row r="16" spans="1:15" x14ac:dyDescent="0.35">
      <c r="A16" s="290" t="s">
        <v>55</v>
      </c>
      <c r="B16" s="24"/>
      <c r="C16" s="161" t="s">
        <v>56</v>
      </c>
      <c r="D16" s="324"/>
      <c r="E16" s="325"/>
      <c r="F16" s="326"/>
      <c r="G16" s="127"/>
      <c r="H16" s="127"/>
      <c r="I16" s="17"/>
      <c r="J16" s="17"/>
      <c r="K16" s="127"/>
      <c r="L16" s="127"/>
      <c r="M16" s="127"/>
    </row>
    <row r="17" spans="1:13" x14ac:dyDescent="0.35">
      <c r="A17" s="290"/>
      <c r="B17" s="23"/>
      <c r="C17" s="161" t="s">
        <v>57</v>
      </c>
      <c r="D17" s="324"/>
      <c r="E17" s="325"/>
      <c r="F17" s="326"/>
      <c r="G17" s="127"/>
      <c r="H17" s="127"/>
      <c r="I17" s="17"/>
      <c r="J17" s="17"/>
      <c r="K17" s="127"/>
      <c r="L17" s="127"/>
      <c r="M17" s="127"/>
    </row>
    <row r="18" spans="1:13" x14ac:dyDescent="0.35">
      <c r="A18" s="290"/>
      <c r="B18" s="23"/>
      <c r="C18" s="161" t="s">
        <v>58</v>
      </c>
      <c r="D18" s="324"/>
      <c r="E18" s="325"/>
      <c r="F18" s="326"/>
      <c r="G18" s="127"/>
      <c r="H18" s="127"/>
      <c r="I18" s="17"/>
      <c r="J18" s="17"/>
      <c r="K18" s="127"/>
      <c r="L18" s="127"/>
      <c r="M18" s="127"/>
    </row>
    <row r="19" spans="1:13" x14ac:dyDescent="0.35">
      <c r="A19" s="290"/>
      <c r="B19" s="23"/>
      <c r="C19" s="161" t="s">
        <v>59</v>
      </c>
      <c r="D19" s="324"/>
      <c r="E19" s="325"/>
      <c r="F19" s="326"/>
      <c r="G19" s="127"/>
      <c r="H19" s="127"/>
      <c r="I19" s="17"/>
      <c r="J19" s="17"/>
      <c r="K19" s="127"/>
      <c r="L19" s="127"/>
      <c r="M19" s="127"/>
    </row>
    <row r="20" spans="1:13" x14ac:dyDescent="0.35">
      <c r="A20" s="290"/>
      <c r="B20" s="23"/>
      <c r="C20" s="161" t="s">
        <v>60</v>
      </c>
      <c r="D20" s="327" t="s">
        <v>181</v>
      </c>
      <c r="E20" s="328"/>
      <c r="F20" s="329"/>
      <c r="G20" s="126"/>
      <c r="H20" s="127"/>
      <c r="I20" s="17"/>
      <c r="J20" s="17"/>
      <c r="K20" s="127"/>
      <c r="L20" s="127"/>
      <c r="M20" s="284"/>
    </row>
    <row r="21" spans="1:13" x14ac:dyDescent="0.35">
      <c r="A21" s="286"/>
      <c r="B21" s="127"/>
      <c r="C21" s="127"/>
      <c r="D21" s="127"/>
      <c r="E21" s="7"/>
      <c r="F21" s="127"/>
      <c r="G21" s="127"/>
      <c r="H21" s="127"/>
      <c r="I21" s="17"/>
      <c r="J21" s="17"/>
      <c r="K21" s="127"/>
      <c r="L21" s="127"/>
      <c r="M21" s="127"/>
    </row>
    <row r="22" spans="1:13" x14ac:dyDescent="0.35">
      <c r="A22" s="291" t="s">
        <v>204</v>
      </c>
      <c r="B22" s="23"/>
      <c r="C22" s="161"/>
      <c r="D22" s="23"/>
      <c r="E22" s="104"/>
      <c r="F22" s="23"/>
      <c r="G22" s="127"/>
      <c r="H22" s="127"/>
      <c r="I22" s="17"/>
      <c r="J22" s="17"/>
      <c r="K22" s="127"/>
      <c r="L22" s="127"/>
      <c r="M22" s="127"/>
    </row>
    <row r="23" spans="1:13" x14ac:dyDescent="0.35">
      <c r="A23" s="308" t="s">
        <v>207</v>
      </c>
      <c r="B23" s="308"/>
      <c r="C23" s="308"/>
      <c r="D23" s="177">
        <v>10</v>
      </c>
      <c r="E23" s="178"/>
      <c r="F23" s="179"/>
      <c r="G23" s="179"/>
      <c r="H23" s="179"/>
      <c r="I23" s="180"/>
      <c r="J23" s="180"/>
      <c r="K23" s="179"/>
      <c r="L23" s="179"/>
      <c r="M23" s="179"/>
    </row>
    <row r="24" spans="1:13" x14ac:dyDescent="0.35">
      <c r="A24" s="292"/>
      <c r="B24" s="179"/>
      <c r="C24" s="182"/>
      <c r="D24" s="179"/>
      <c r="E24" s="183"/>
      <c r="F24" s="184"/>
      <c r="G24" s="179"/>
      <c r="H24" s="179"/>
      <c r="I24" s="180"/>
      <c r="J24" s="180"/>
      <c r="K24" s="179"/>
      <c r="L24" s="179"/>
      <c r="M24" s="179"/>
    </row>
    <row r="25" spans="1:13" x14ac:dyDescent="0.35">
      <c r="A25" s="293"/>
      <c r="B25" s="161"/>
      <c r="C25" s="161"/>
      <c r="D25" s="127"/>
      <c r="E25" s="104"/>
      <c r="F25" s="23"/>
      <c r="G25" s="127"/>
      <c r="H25" s="127"/>
      <c r="I25" s="17"/>
      <c r="J25" s="17"/>
      <c r="K25" s="127"/>
      <c r="L25" s="127"/>
      <c r="M25" s="127"/>
    </row>
    <row r="26" spans="1:13" x14ac:dyDescent="0.35">
      <c r="A26" s="294" t="s">
        <v>203</v>
      </c>
      <c r="B26" s="159"/>
      <c r="C26" s="159"/>
      <c r="D26" s="33"/>
      <c r="E26" s="35"/>
      <c r="F26" s="33"/>
      <c r="G26" s="33"/>
      <c r="H26" s="127"/>
      <c r="I26" s="17"/>
      <c r="J26" s="17"/>
      <c r="K26" s="127"/>
      <c r="L26" s="127"/>
      <c r="M26" s="127"/>
    </row>
    <row r="27" spans="1:13" x14ac:dyDescent="0.35">
      <c r="A27" s="302" t="s">
        <v>230</v>
      </c>
      <c r="B27" s="302"/>
      <c r="C27" s="302"/>
      <c r="D27" s="34">
        <v>1</v>
      </c>
      <c r="E27" s="35"/>
      <c r="F27" s="33"/>
      <c r="G27" s="33"/>
      <c r="H27" s="127"/>
      <c r="I27" s="17"/>
      <c r="J27" s="17"/>
      <c r="K27" s="127"/>
      <c r="L27" s="127"/>
      <c r="M27" s="127"/>
    </row>
    <row r="28" spans="1:13" s="127" customFormat="1" x14ac:dyDescent="0.35">
      <c r="A28" s="159"/>
      <c r="B28" s="159"/>
      <c r="C28" s="159" t="s">
        <v>1009</v>
      </c>
      <c r="D28" s="295" t="s">
        <v>1012</v>
      </c>
      <c r="E28" s="35"/>
      <c r="F28" s="33"/>
      <c r="G28" s="33"/>
      <c r="I28" s="17"/>
      <c r="J28" s="17"/>
    </row>
    <row r="29" spans="1:13" x14ac:dyDescent="0.35">
      <c r="B29" s="127"/>
      <c r="C29" s="160" t="s">
        <v>1007</v>
      </c>
      <c r="D29" s="295" t="s">
        <v>940</v>
      </c>
      <c r="E29" s="285"/>
      <c r="F29" s="40"/>
      <c r="G29" s="33"/>
      <c r="H29" s="127"/>
      <c r="I29" s="17"/>
      <c r="J29" s="17"/>
      <c r="K29" s="127"/>
      <c r="L29" s="127"/>
      <c r="M29" s="127"/>
    </row>
    <row r="30" spans="1:13" s="127" customFormat="1" x14ac:dyDescent="0.35">
      <c r="A30" s="288"/>
      <c r="C30" s="160" t="s">
        <v>1008</v>
      </c>
      <c r="D30" s="295" t="s">
        <v>970</v>
      </c>
      <c r="F30" s="40"/>
      <c r="G30" s="33"/>
      <c r="I30" s="17"/>
      <c r="J30" s="17"/>
    </row>
    <row r="31" spans="1:13" x14ac:dyDescent="0.35">
      <c r="A31" s="302" t="s">
        <v>1006</v>
      </c>
      <c r="B31" s="302"/>
      <c r="C31" s="302"/>
      <c r="D31" s="45">
        <v>50</v>
      </c>
      <c r="E31" s="285">
        <f t="array" ref="E31">INDEX('Mains supplied lookup'!$E:$E,MATCH(1,(D28='Mains supplied lookup'!$A:$A)*(D29='Mains supplied lookup'!$C:$C)*(D30='Mains supplied lookup'!$D:$D)*(D32='Mains supplied lookup'!$B:$B),0))*D31</f>
        <v>5347.5</v>
      </c>
      <c r="F31" s="33"/>
      <c r="G31" s="33"/>
      <c r="H31" s="3"/>
      <c r="I31" s="17"/>
      <c r="J31" s="17"/>
      <c r="K31" s="127"/>
      <c r="L31" s="127"/>
      <c r="M31" s="127"/>
    </row>
    <row r="32" spans="1:13" s="127" customFormat="1" x14ac:dyDescent="0.35">
      <c r="A32" s="332" t="s">
        <v>1019</v>
      </c>
      <c r="B32" s="332"/>
      <c r="C32" s="332"/>
      <c r="D32" s="37" t="str">
        <f>IF(D31&lt;100,"0-100m",IF(D31&lt;200,"&gt;100-200m",IF(D31&gt;200,"&gt;200m","")))</f>
        <v>0-100m</v>
      </c>
      <c r="E32" s="35"/>
      <c r="F32" s="33"/>
      <c r="G32" s="33"/>
      <c r="I32" s="17"/>
      <c r="J32" s="17"/>
    </row>
    <row r="33" spans="1:13" s="127" customFormat="1" x14ac:dyDescent="0.35">
      <c r="A33" s="37"/>
      <c r="B33" s="33"/>
      <c r="C33" s="33"/>
      <c r="D33" s="33"/>
      <c r="E33" s="35"/>
      <c r="F33" s="33"/>
      <c r="G33" s="33"/>
      <c r="I33" s="17"/>
      <c r="J33" s="17"/>
    </row>
    <row r="34" spans="1:13" s="127" customFormat="1" x14ac:dyDescent="0.35">
      <c r="A34" s="37"/>
      <c r="B34" s="33"/>
      <c r="C34" s="33"/>
      <c r="D34" s="37"/>
      <c r="E34" s="35"/>
      <c r="F34" s="33"/>
      <c r="G34" s="33"/>
      <c r="I34" s="17"/>
      <c r="J34" s="17"/>
    </row>
    <row r="35" spans="1:13" x14ac:dyDescent="0.35">
      <c r="A35" s="37"/>
      <c r="B35" s="33"/>
      <c r="C35" s="31" t="s">
        <v>1028</v>
      </c>
      <c r="D35" s="33"/>
      <c r="E35" s="105">
        <f>E31</f>
        <v>5347.5</v>
      </c>
      <c r="F35" s="33"/>
      <c r="G35" s="33"/>
      <c r="H35" s="127"/>
      <c r="I35" s="17"/>
      <c r="J35" s="17"/>
      <c r="K35" s="127"/>
      <c r="L35" s="127"/>
      <c r="M35" s="10"/>
    </row>
    <row r="36" spans="1:13" x14ac:dyDescent="0.35">
      <c r="B36" s="127"/>
      <c r="C36" s="127"/>
      <c r="D36" s="127"/>
      <c r="E36" s="7"/>
      <c r="F36" s="127"/>
      <c r="G36" s="127"/>
      <c r="H36" s="127"/>
      <c r="I36" s="17"/>
      <c r="J36" s="17"/>
      <c r="K36" s="127"/>
      <c r="L36" s="127"/>
      <c r="M36" s="10"/>
    </row>
    <row r="37" spans="1:13" x14ac:dyDescent="0.35">
      <c r="A37" s="44" t="s">
        <v>231</v>
      </c>
      <c r="B37" s="41"/>
      <c r="C37" s="41"/>
      <c r="D37" s="41"/>
      <c r="E37" s="106"/>
      <c r="F37" s="127"/>
      <c r="G37" s="127"/>
      <c r="H37" s="127"/>
      <c r="I37" s="17"/>
      <c r="J37" s="17"/>
      <c r="K37" s="127"/>
      <c r="L37" s="127"/>
      <c r="M37" s="10"/>
    </row>
    <row r="38" spans="1:13" x14ac:dyDescent="0.35">
      <c r="A38" s="41"/>
      <c r="B38" s="41"/>
      <c r="C38" s="42" t="s">
        <v>232</v>
      </c>
      <c r="D38" s="41"/>
      <c r="E38" s="106">
        <f>'Supplied by Ian'!$M$30</f>
        <v>93.75</v>
      </c>
      <c r="F38" s="127"/>
      <c r="G38" s="3"/>
      <c r="H38" s="127"/>
      <c r="I38" s="17"/>
      <c r="J38" s="17"/>
      <c r="K38" s="127"/>
      <c r="L38" s="127"/>
      <c r="M38" s="10"/>
    </row>
    <row r="39" spans="1:13" x14ac:dyDescent="0.35">
      <c r="A39" s="41"/>
      <c r="B39" s="41"/>
      <c r="C39" s="92"/>
      <c r="D39" s="298" t="s">
        <v>913</v>
      </c>
      <c r="E39" s="8">
        <f>IF(D39="Bus Stop suspension",'Supplied by Ian'!$M$28,0)</f>
        <v>0</v>
      </c>
      <c r="F39" s="127"/>
      <c r="G39" s="3"/>
      <c r="H39" s="127"/>
      <c r="I39" s="17"/>
      <c r="J39" s="17"/>
      <c r="K39" s="127"/>
      <c r="L39" s="127"/>
      <c r="M39" s="127"/>
    </row>
    <row r="40" spans="1:13" x14ac:dyDescent="0.35">
      <c r="A40" s="41"/>
      <c r="B40" s="41"/>
      <c r="C40" s="92"/>
      <c r="D40" s="298" t="s">
        <v>914</v>
      </c>
      <c r="E40" s="8">
        <f>IF(D40="Traffic management at junction (3 way lights) assumed standard 2 day job",'Supplied by Ian'!$M$24,0)</f>
        <v>0</v>
      </c>
      <c r="F40" s="127"/>
      <c r="G40" s="3"/>
      <c r="H40" s="127"/>
      <c r="I40" s="17"/>
      <c r="J40" s="17"/>
      <c r="K40" s="127"/>
      <c r="L40" s="127"/>
      <c r="M40" s="127"/>
    </row>
    <row r="41" spans="1:13" x14ac:dyDescent="0.35">
      <c r="A41" s="41"/>
      <c r="B41" s="41"/>
      <c r="C41" s="92"/>
      <c r="D41" s="298" t="s">
        <v>915</v>
      </c>
      <c r="E41" s="8">
        <f>IF(D41="Traffic management road closure",'Supplied by Ian'!$M$32,0)</f>
        <v>0</v>
      </c>
      <c r="F41" s="127"/>
      <c r="G41" s="3"/>
      <c r="H41" s="127"/>
      <c r="I41" s="17"/>
      <c r="J41" s="17"/>
      <c r="K41" s="127"/>
      <c r="L41" s="127"/>
      <c r="M41" s="127"/>
    </row>
    <row r="42" spans="1:13" x14ac:dyDescent="0.35">
      <c r="A42" s="41"/>
      <c r="B42" s="41"/>
      <c r="C42" s="43" t="s">
        <v>233</v>
      </c>
      <c r="D42" s="3"/>
      <c r="E42" s="107">
        <f>SUM(E38:E41)</f>
        <v>93.75</v>
      </c>
      <c r="F42" s="127"/>
      <c r="G42" s="127"/>
      <c r="H42" s="127"/>
      <c r="I42" s="17"/>
      <c r="J42" s="17"/>
      <c r="K42" s="127"/>
      <c r="L42" s="127"/>
      <c r="M42" s="127"/>
    </row>
    <row r="43" spans="1:13" x14ac:dyDescent="0.35">
      <c r="A43" s="127"/>
      <c r="B43" s="127"/>
      <c r="C43" s="127"/>
      <c r="D43" s="40"/>
      <c r="E43" s="7"/>
      <c r="F43" s="127"/>
      <c r="G43" s="127"/>
      <c r="H43" s="127"/>
      <c r="I43" s="17"/>
      <c r="J43" s="17"/>
      <c r="K43" s="127"/>
      <c r="L43" s="127"/>
      <c r="M43" s="127"/>
    </row>
    <row r="44" spans="1:13" x14ac:dyDescent="0.35">
      <c r="A44" s="127"/>
      <c r="B44" s="127"/>
      <c r="C44" s="19" t="s">
        <v>234</v>
      </c>
      <c r="D44" s="1"/>
      <c r="E44" s="6">
        <f>E42+E35</f>
        <v>5441.25</v>
      </c>
      <c r="F44" s="127"/>
      <c r="G44" s="127"/>
      <c r="H44" s="127"/>
      <c r="I44" s="17"/>
      <c r="J44" s="17"/>
      <c r="K44" s="127"/>
      <c r="L44" s="127"/>
      <c r="M44" s="127"/>
    </row>
    <row r="45" spans="1:13" x14ac:dyDescent="0.35">
      <c r="B45" s="127"/>
      <c r="C45" s="127"/>
      <c r="D45" s="127"/>
      <c r="E45" s="7"/>
      <c r="F45" s="127"/>
      <c r="G45" s="127"/>
      <c r="H45" s="127"/>
      <c r="I45" s="17"/>
      <c r="J45" s="17"/>
      <c r="K45" s="127"/>
      <c r="L45" s="127"/>
      <c r="M45" s="127"/>
    </row>
  </sheetData>
  <mergeCells count="22">
    <mergeCell ref="L6:O6"/>
    <mergeCell ref="L7:L9"/>
    <mergeCell ref="O7:O9"/>
    <mergeCell ref="A32:C32"/>
    <mergeCell ref="A31:C31"/>
    <mergeCell ref="D18:F18"/>
    <mergeCell ref="D19:F19"/>
    <mergeCell ref="D20:F20"/>
    <mergeCell ref="A23:C23"/>
    <mergeCell ref="A27:C27"/>
    <mergeCell ref="D17:F17"/>
    <mergeCell ref="D8:F8"/>
    <mergeCell ref="D9:F9"/>
    <mergeCell ref="D10:F10"/>
    <mergeCell ref="D11:F11"/>
    <mergeCell ref="A13:C13"/>
    <mergeCell ref="D16:F16"/>
    <mergeCell ref="A4:C4"/>
    <mergeCell ref="D4:F4"/>
    <mergeCell ref="A5:C5"/>
    <mergeCell ref="D5:F5"/>
    <mergeCell ref="D7:F7"/>
  </mergeCells>
  <dataValidations count="6">
    <dataValidation type="list" allowBlank="1" showInputMessage="1" showErrorMessage="1" sqref="D41" xr:uid="{00000000-0002-0000-0500-000000000000}">
      <formula1>RoadClosure</formula1>
    </dataValidation>
    <dataValidation type="list" allowBlank="1" showInputMessage="1" showErrorMessage="1" sqref="D40" xr:uid="{00000000-0002-0000-0500-000001000000}">
      <formula1>ThreeWayLights</formula1>
    </dataValidation>
    <dataValidation type="list" allowBlank="1" showInputMessage="1" showErrorMessage="1" sqref="D39" xr:uid="{00000000-0002-0000-0500-000002000000}">
      <formula1>Bus_stop_suspension</formula1>
    </dataValidation>
    <dataValidation type="list" allowBlank="1" showInputMessage="1" showErrorMessage="1" sqref="D13:F13 D11:F11 D20:F20" xr:uid="{00000000-0002-0000-0500-000003000000}">
      <formula1>Counties</formula1>
    </dataValidation>
    <dataValidation type="list" allowBlank="1" showInputMessage="1" showErrorMessage="1" sqref="D30" xr:uid="{00000000-0002-0000-0500-000004000000}">
      <formula1>MainsSize</formula1>
    </dataValidation>
    <dataValidation type="list" allowBlank="1" showInputMessage="1" showErrorMessage="1" sqref="D28" xr:uid="{00000000-0002-0000-0500-000005000000}">
      <formula1>TrenchType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6000000}">
          <x14:formula1>
            <xm:f>'mains supplied by Ian'!$D$11:$D$13</xm:f>
          </x14:formula1>
          <xm:sqref>D29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1"/>
  <sheetViews>
    <sheetView workbookViewId="0">
      <selection activeCell="G37" sqref="G37"/>
    </sheetView>
  </sheetViews>
  <sheetFormatPr defaultRowHeight="14.5" x14ac:dyDescent="0.35"/>
  <sheetData>
    <row r="1" spans="1:6" s="1" customFormat="1" x14ac:dyDescent="0.35">
      <c r="A1" s="1" t="s">
        <v>16</v>
      </c>
    </row>
    <row r="3" spans="1:6" x14ac:dyDescent="0.35">
      <c r="A3" t="s">
        <v>1</v>
      </c>
      <c r="B3" t="s">
        <v>0</v>
      </c>
    </row>
    <row r="5" spans="1:6" x14ac:dyDescent="0.35">
      <c r="A5" t="s">
        <v>2</v>
      </c>
      <c r="B5" t="s">
        <v>5</v>
      </c>
      <c r="E5" t="s">
        <v>17</v>
      </c>
    </row>
    <row r="6" spans="1:6" x14ac:dyDescent="0.35">
      <c r="A6" t="s">
        <v>2</v>
      </c>
      <c r="B6" t="s">
        <v>6</v>
      </c>
    </row>
    <row r="7" spans="1:6" x14ac:dyDescent="0.35">
      <c r="A7" t="s">
        <v>3</v>
      </c>
      <c r="B7" t="s">
        <v>7</v>
      </c>
      <c r="E7" t="s">
        <v>18</v>
      </c>
    </row>
    <row r="8" spans="1:6" x14ac:dyDescent="0.35">
      <c r="A8" t="s">
        <v>3</v>
      </c>
      <c r="B8" t="s">
        <v>4</v>
      </c>
    </row>
    <row r="9" spans="1:6" x14ac:dyDescent="0.35">
      <c r="A9" t="s">
        <v>8</v>
      </c>
      <c r="B9" t="s">
        <v>26</v>
      </c>
      <c r="E9" t="s">
        <v>19</v>
      </c>
    </row>
    <row r="10" spans="1:6" x14ac:dyDescent="0.35">
      <c r="A10" t="s">
        <v>8</v>
      </c>
      <c r="B10" t="s">
        <v>27</v>
      </c>
      <c r="E10" t="s">
        <v>19</v>
      </c>
    </row>
    <row r="11" spans="1:6" x14ac:dyDescent="0.35">
      <c r="A11" t="s">
        <v>14</v>
      </c>
      <c r="B11" t="s">
        <v>15</v>
      </c>
      <c r="E11" t="s">
        <v>19</v>
      </c>
      <c r="F11" t="s">
        <v>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A1:Z406"/>
  <sheetViews>
    <sheetView topLeftCell="A16" workbookViewId="0">
      <selection sqref="A1:XFD1048576"/>
    </sheetView>
  </sheetViews>
  <sheetFormatPr defaultColWidth="8.7265625" defaultRowHeight="14.5" x14ac:dyDescent="0.35"/>
  <cols>
    <col min="1" max="1" width="21" style="61" bestFit="1" customWidth="1"/>
    <col min="2" max="2" width="77.7265625" style="61" bestFit="1" customWidth="1"/>
    <col min="3" max="3" width="31.453125" style="61" bestFit="1" customWidth="1"/>
    <col min="4" max="4" width="48.81640625" style="89" bestFit="1" customWidth="1"/>
    <col min="5" max="5" width="4.81640625" style="90" bestFit="1" customWidth="1"/>
    <col min="6" max="6" width="13.81640625" style="90" bestFit="1" customWidth="1"/>
    <col min="7" max="7" width="14" style="90" bestFit="1" customWidth="1"/>
    <col min="8" max="8" width="14" style="143" bestFit="1" customWidth="1"/>
    <col min="9" max="9" width="17.54296875" style="61" customWidth="1"/>
    <col min="10" max="10" width="3.1796875" style="61" customWidth="1"/>
    <col min="11" max="11" width="13.81640625" style="61" customWidth="1"/>
    <col min="12" max="13" width="14" style="61" customWidth="1"/>
    <col min="14" max="14" width="21" style="61" bestFit="1" customWidth="1"/>
    <col min="15" max="15" width="3.54296875" style="150" customWidth="1"/>
    <col min="16" max="16" width="13.81640625" style="61" bestFit="1" customWidth="1"/>
    <col min="17" max="18" width="14" style="61" bestFit="1" customWidth="1"/>
    <col min="19" max="19" width="3.54296875" style="150" customWidth="1"/>
    <col min="20" max="20" width="13.81640625" style="61" bestFit="1" customWidth="1"/>
    <col min="21" max="22" width="14" style="61" bestFit="1" customWidth="1"/>
    <col min="23" max="23" width="2.81640625" style="61" customWidth="1"/>
    <col min="24" max="24" width="13.81640625" style="187" bestFit="1" customWidth="1"/>
    <col min="25" max="26" width="14" style="187" bestFit="1" customWidth="1"/>
    <col min="27" max="16384" width="8.7265625" style="61"/>
  </cols>
  <sheetData>
    <row r="1" spans="1:26" x14ac:dyDescent="0.35">
      <c r="E1" s="89"/>
      <c r="F1" s="89"/>
      <c r="G1" s="89"/>
      <c r="H1" s="89"/>
      <c r="I1" s="89"/>
      <c r="J1" s="89"/>
      <c r="K1" s="90"/>
      <c r="L1" s="90"/>
      <c r="M1" s="142"/>
      <c r="N1" s="143"/>
      <c r="O1" s="144"/>
      <c r="P1" s="143"/>
      <c r="Q1" s="143"/>
      <c r="R1" s="143"/>
      <c r="S1" s="144"/>
      <c r="T1" s="143"/>
      <c r="U1" s="143"/>
      <c r="V1" s="143"/>
    </row>
    <row r="2" spans="1:26" s="145" customFormat="1" ht="18.75" customHeight="1" x14ac:dyDescent="0.35">
      <c r="C2" s="145" t="s">
        <v>214</v>
      </c>
      <c r="D2" s="146"/>
      <c r="E2" s="146"/>
      <c r="F2" s="354" t="s">
        <v>885</v>
      </c>
      <c r="G2" s="354"/>
      <c r="H2" s="354"/>
      <c r="I2" s="354"/>
      <c r="J2" s="354"/>
      <c r="K2" s="354"/>
      <c r="L2" s="354"/>
      <c r="M2" s="354"/>
      <c r="O2" s="147"/>
      <c r="S2" s="147"/>
      <c r="X2" s="188"/>
      <c r="Y2" s="188"/>
      <c r="Z2" s="188"/>
    </row>
    <row r="3" spans="1:26" s="145" customFormat="1" ht="18.5" x14ac:dyDescent="0.35">
      <c r="D3" s="146"/>
      <c r="E3" s="146"/>
      <c r="F3" s="338" t="s">
        <v>879</v>
      </c>
      <c r="G3" s="338"/>
      <c r="H3" s="338"/>
      <c r="I3" s="338"/>
      <c r="J3" s="146"/>
      <c r="K3" s="338" t="s">
        <v>880</v>
      </c>
      <c r="L3" s="338"/>
      <c r="M3" s="338"/>
      <c r="N3" s="338"/>
      <c r="O3" s="148"/>
      <c r="P3" s="338" t="s">
        <v>1000</v>
      </c>
      <c r="Q3" s="338"/>
      <c r="R3" s="338"/>
      <c r="S3" s="148"/>
      <c r="T3" s="338" t="s">
        <v>881</v>
      </c>
      <c r="U3" s="338"/>
      <c r="V3" s="338"/>
      <c r="X3" s="333" t="s">
        <v>875</v>
      </c>
      <c r="Y3" s="333"/>
      <c r="Z3" s="333"/>
    </row>
    <row r="4" spans="1:26" s="145" customFormat="1" ht="25.5" customHeight="1" x14ac:dyDescent="0.35">
      <c r="D4" s="146"/>
      <c r="E4" s="146"/>
      <c r="F4" s="338" t="s">
        <v>876</v>
      </c>
      <c r="G4" s="338"/>
      <c r="H4" s="338"/>
      <c r="I4" s="338"/>
      <c r="J4" s="146"/>
      <c r="K4" s="338" t="s">
        <v>877</v>
      </c>
      <c r="L4" s="338"/>
      <c r="M4" s="338"/>
      <c r="N4" s="338"/>
      <c r="O4" s="148"/>
      <c r="P4" s="338" t="s">
        <v>878</v>
      </c>
      <c r="Q4" s="338"/>
      <c r="R4" s="338"/>
      <c r="S4" s="148"/>
      <c r="T4" s="338" t="s">
        <v>878</v>
      </c>
      <c r="U4" s="338"/>
      <c r="V4" s="338"/>
      <c r="X4" s="189"/>
      <c r="Y4" s="188"/>
      <c r="Z4" s="188"/>
    </row>
    <row r="5" spans="1:26" s="145" customFormat="1" ht="18.5" x14ac:dyDescent="0.35">
      <c r="D5" s="146"/>
      <c r="E5" s="146"/>
      <c r="F5" s="338" t="s">
        <v>239</v>
      </c>
      <c r="G5" s="338"/>
      <c r="H5" s="338"/>
      <c r="I5" s="338"/>
      <c r="J5" s="146"/>
      <c r="L5" s="149"/>
      <c r="M5" s="149"/>
      <c r="N5" s="149"/>
      <c r="O5" s="148"/>
      <c r="P5" s="339">
        <v>0.05</v>
      </c>
      <c r="Q5" s="339"/>
      <c r="R5" s="339"/>
      <c r="S5" s="148"/>
      <c r="T5" s="339">
        <v>0.25</v>
      </c>
      <c r="U5" s="339"/>
      <c r="V5" s="339"/>
      <c r="X5" s="334" t="s">
        <v>239</v>
      </c>
      <c r="Y5" s="334"/>
      <c r="Z5" s="334"/>
    </row>
    <row r="6" spans="1:26" s="85" customFormat="1" x14ac:dyDescent="0.35">
      <c r="B6" s="75" t="s">
        <v>257</v>
      </c>
      <c r="C6" s="85" t="s">
        <v>215</v>
      </c>
      <c r="D6" s="86" t="s">
        <v>216</v>
      </c>
      <c r="E6" s="86"/>
      <c r="F6" s="359" t="s">
        <v>883</v>
      </c>
      <c r="G6" s="359"/>
      <c r="H6" s="359"/>
      <c r="I6" s="359"/>
      <c r="J6" s="86"/>
      <c r="O6" s="136"/>
      <c r="S6" s="136"/>
      <c r="W6" s="87"/>
      <c r="X6" s="335" t="s">
        <v>882</v>
      </c>
      <c r="Y6" s="335"/>
      <c r="Z6" s="335"/>
    </row>
    <row r="7" spans="1:26" x14ac:dyDescent="0.35">
      <c r="F7" s="337" t="s">
        <v>972</v>
      </c>
      <c r="G7" s="337"/>
      <c r="H7" s="337"/>
      <c r="I7" s="337"/>
      <c r="J7" s="90"/>
      <c r="K7" s="337" t="s">
        <v>973</v>
      </c>
      <c r="L7" s="337"/>
      <c r="M7" s="337"/>
      <c r="N7" s="337"/>
      <c r="O7" s="140"/>
      <c r="P7" s="337" t="s">
        <v>917</v>
      </c>
      <c r="Q7" s="337"/>
      <c r="R7" s="337"/>
      <c r="S7" s="140"/>
      <c r="T7" s="337" t="s">
        <v>974</v>
      </c>
      <c r="U7" s="337"/>
      <c r="V7" s="337"/>
      <c r="X7" s="190"/>
      <c r="Y7" s="190"/>
      <c r="Z7" s="190"/>
    </row>
    <row r="8" spans="1:26" ht="30" customHeight="1" x14ac:dyDescent="0.35">
      <c r="A8" s="336" t="s">
        <v>958</v>
      </c>
      <c r="B8" s="336"/>
      <c r="C8" s="336"/>
      <c r="D8" s="336"/>
      <c r="E8" s="336"/>
      <c r="F8" s="336"/>
      <c r="G8" s="336"/>
      <c r="H8" s="336"/>
      <c r="I8" s="336"/>
      <c r="X8" s="190"/>
      <c r="Y8" s="190"/>
      <c r="Z8" s="190"/>
    </row>
    <row r="9" spans="1:26" x14ac:dyDescent="0.35">
      <c r="A9" s="210"/>
      <c r="B9" s="211"/>
      <c r="C9" s="211"/>
      <c r="D9" s="211"/>
      <c r="E9" s="211"/>
      <c r="F9" s="349" t="s">
        <v>937</v>
      </c>
      <c r="G9" s="349"/>
      <c r="H9" s="349"/>
      <c r="I9" s="349"/>
      <c r="J9" s="128"/>
      <c r="K9" s="352" t="s">
        <v>937</v>
      </c>
      <c r="L9" s="353"/>
      <c r="M9" s="353"/>
      <c r="N9" s="353"/>
      <c r="O9" s="141"/>
      <c r="P9" s="162"/>
      <c r="Q9" s="162"/>
      <c r="R9" s="162"/>
      <c r="S9" s="141"/>
      <c r="T9" s="139"/>
      <c r="U9" s="139"/>
      <c r="V9" s="139"/>
      <c r="X9" s="191"/>
      <c r="Y9" s="191"/>
      <c r="Z9" s="191"/>
    </row>
    <row r="10" spans="1:26" s="186" customFormat="1" x14ac:dyDescent="0.35">
      <c r="A10" s="216"/>
      <c r="B10" s="217"/>
      <c r="C10" s="218" t="s">
        <v>281</v>
      </c>
      <c r="D10" s="218" t="s">
        <v>215</v>
      </c>
      <c r="E10" s="218" t="s">
        <v>938</v>
      </c>
      <c r="F10" s="218" t="s">
        <v>966</v>
      </c>
      <c r="G10" s="218" t="s">
        <v>969</v>
      </c>
      <c r="H10" s="218" t="s">
        <v>970</v>
      </c>
      <c r="I10" s="218"/>
      <c r="J10" s="219"/>
      <c r="K10" s="220" t="s">
        <v>966</v>
      </c>
      <c r="L10" s="220" t="s">
        <v>969</v>
      </c>
      <c r="M10" s="220" t="s">
        <v>970</v>
      </c>
      <c r="N10" s="220"/>
      <c r="O10" s="218"/>
      <c r="P10" s="220" t="s">
        <v>966</v>
      </c>
      <c r="Q10" s="220" t="s">
        <v>969</v>
      </c>
      <c r="R10" s="220" t="s">
        <v>970</v>
      </c>
      <c r="S10" s="218"/>
      <c r="T10" s="220" t="s">
        <v>966</v>
      </c>
      <c r="U10" s="220" t="s">
        <v>969</v>
      </c>
      <c r="V10" s="220" t="s">
        <v>970</v>
      </c>
      <c r="X10" s="220" t="s">
        <v>966</v>
      </c>
      <c r="Y10" s="220" t="s">
        <v>969</v>
      </c>
      <c r="Z10" s="220" t="s">
        <v>970</v>
      </c>
    </row>
    <row r="11" spans="1:26" s="198" customFormat="1" ht="15" customHeight="1" x14ac:dyDescent="0.35">
      <c r="A11" s="340" t="s">
        <v>939</v>
      </c>
      <c r="B11" s="357" t="s">
        <v>1001</v>
      </c>
      <c r="C11" s="221" t="s">
        <v>933</v>
      </c>
      <c r="D11" s="222" t="s">
        <v>940</v>
      </c>
      <c r="E11" s="221" t="s">
        <v>932</v>
      </c>
      <c r="F11" s="223">
        <v>36.585000000000001</v>
      </c>
      <c r="G11" s="223">
        <v>39.494999999999997</v>
      </c>
      <c r="H11" s="223">
        <v>41.625</v>
      </c>
      <c r="I11" s="223"/>
      <c r="J11" s="224"/>
      <c r="K11" s="225">
        <v>13.99</v>
      </c>
      <c r="L11" s="225">
        <v>24.3</v>
      </c>
      <c r="M11" s="225">
        <v>40.58</v>
      </c>
      <c r="N11" s="225" t="s">
        <v>971</v>
      </c>
      <c r="O11" s="225"/>
      <c r="P11" s="226">
        <f>SUM(F11+K11)*$P$5</f>
        <v>2.5287500000000005</v>
      </c>
      <c r="Q11" s="226">
        <f>SUM(G11+L11)*$P$5</f>
        <v>3.1897500000000001</v>
      </c>
      <c r="R11" s="226">
        <f>SUM(H11+M11)*$P$5</f>
        <v>4.1102499999999997</v>
      </c>
      <c r="S11" s="225"/>
      <c r="T11" s="226">
        <f>(F11+K11+12)*$T$5</f>
        <v>15.643750000000001</v>
      </c>
      <c r="U11" s="226">
        <f t="shared" ref="U11:U13" si="0">(G11+L11+12)*$T$5</f>
        <v>18.94875</v>
      </c>
      <c r="V11" s="226">
        <f t="shared" ref="V11:V13" si="1">(H11+M11+12)*$T$5</f>
        <v>23.55125</v>
      </c>
      <c r="W11" s="225"/>
      <c r="X11" s="227">
        <f t="shared" ref="X11:Z13" si="2">T11+K11+F11</f>
        <v>66.21875</v>
      </c>
      <c r="Y11" s="227">
        <f t="shared" si="2"/>
        <v>82.743750000000006</v>
      </c>
      <c r="Z11" s="227">
        <f t="shared" si="2"/>
        <v>105.75624999999999</v>
      </c>
    </row>
    <row r="12" spans="1:26" s="198" customFormat="1" ht="15.5" x14ac:dyDescent="0.35">
      <c r="A12" s="340"/>
      <c r="B12" s="358"/>
      <c r="C12" s="199" t="s">
        <v>935</v>
      </c>
      <c r="D12" s="213" t="s">
        <v>967</v>
      </c>
      <c r="E12" s="199" t="s">
        <v>932</v>
      </c>
      <c r="F12" s="214">
        <v>42.515000000000001</v>
      </c>
      <c r="G12" s="214">
        <v>46.634999999999998</v>
      </c>
      <c r="H12" s="214">
        <v>51.064999999999998</v>
      </c>
      <c r="I12" s="215"/>
      <c r="J12" s="200"/>
      <c r="K12" s="212">
        <v>8.23</v>
      </c>
      <c r="L12" s="212">
        <v>26.57</v>
      </c>
      <c r="M12" s="212">
        <v>38.369999999999997</v>
      </c>
      <c r="N12" s="212" t="s">
        <v>971</v>
      </c>
      <c r="O12" s="212"/>
      <c r="P12" s="228">
        <f t="shared" ref="P12:P13" si="3">SUM(F12+K12)*$P$5</f>
        <v>2.5372500000000002</v>
      </c>
      <c r="Q12" s="228">
        <f t="shared" ref="Q12:R16" si="4">SUM(G12+L12)*$P$5</f>
        <v>3.66025</v>
      </c>
      <c r="R12" s="228">
        <f t="shared" si="4"/>
        <v>4.4717500000000001</v>
      </c>
      <c r="S12" s="212"/>
      <c r="T12" s="228">
        <f t="shared" ref="T12:T13" si="5">(F12+K12+12)*$T$5</f>
        <v>15.686250000000001</v>
      </c>
      <c r="U12" s="228">
        <f t="shared" si="0"/>
        <v>21.30125</v>
      </c>
      <c r="V12" s="228">
        <f t="shared" si="1"/>
        <v>25.358750000000001</v>
      </c>
      <c r="W12" s="212"/>
      <c r="X12" s="229">
        <f t="shared" si="2"/>
        <v>66.431250000000006</v>
      </c>
      <c r="Y12" s="229">
        <f t="shared" si="2"/>
        <v>94.506249999999994</v>
      </c>
      <c r="Z12" s="229">
        <f t="shared" si="2"/>
        <v>114.79374999999999</v>
      </c>
    </row>
    <row r="13" spans="1:26" s="198" customFormat="1" ht="15.5" x14ac:dyDescent="0.35">
      <c r="A13" s="340"/>
      <c r="B13" s="358"/>
      <c r="C13" s="199" t="s">
        <v>944</v>
      </c>
      <c r="D13" s="213" t="s">
        <v>968</v>
      </c>
      <c r="E13" s="199" t="s">
        <v>932</v>
      </c>
      <c r="F13" s="214">
        <v>42.515000000000001</v>
      </c>
      <c r="G13" s="214">
        <v>46.634999999999998</v>
      </c>
      <c r="H13" s="214">
        <v>51.064999999999998</v>
      </c>
      <c r="I13" s="215"/>
      <c r="J13" s="200"/>
      <c r="K13" s="212">
        <v>20.56</v>
      </c>
      <c r="L13" s="212">
        <v>46.28</v>
      </c>
      <c r="M13" s="212">
        <v>83.53</v>
      </c>
      <c r="N13" s="212" t="s">
        <v>971</v>
      </c>
      <c r="O13" s="212"/>
      <c r="P13" s="228">
        <f t="shared" si="3"/>
        <v>3.1537500000000005</v>
      </c>
      <c r="Q13" s="228">
        <f t="shared" si="4"/>
        <v>4.6457499999999996</v>
      </c>
      <c r="R13" s="228">
        <f t="shared" si="4"/>
        <v>6.7297500000000001</v>
      </c>
      <c r="S13" s="212"/>
      <c r="T13" s="228">
        <f t="shared" si="5"/>
        <v>18.768750000000001</v>
      </c>
      <c r="U13" s="228">
        <f t="shared" si="0"/>
        <v>26.228749999999998</v>
      </c>
      <c r="V13" s="228">
        <f t="shared" si="1"/>
        <v>36.64875</v>
      </c>
      <c r="W13" s="212"/>
      <c r="X13" s="229">
        <f t="shared" si="2"/>
        <v>81.84375</v>
      </c>
      <c r="Y13" s="229">
        <f t="shared" si="2"/>
        <v>119.14374999999998</v>
      </c>
      <c r="Z13" s="229">
        <f t="shared" si="2"/>
        <v>171.24375000000001</v>
      </c>
    </row>
    <row r="14" spans="1:26" s="198" customFormat="1" ht="15" customHeight="1" x14ac:dyDescent="0.35">
      <c r="A14" s="340"/>
      <c r="B14" s="357" t="s">
        <v>1002</v>
      </c>
      <c r="C14" s="221" t="s">
        <v>934</v>
      </c>
      <c r="D14" s="222" t="s">
        <v>940</v>
      </c>
      <c r="E14" s="221" t="s">
        <v>932</v>
      </c>
      <c r="F14" s="230">
        <v>25.37</v>
      </c>
      <c r="G14" s="230">
        <v>28.28</v>
      </c>
      <c r="H14" s="230">
        <v>30.41</v>
      </c>
      <c r="I14" s="230"/>
      <c r="J14" s="231"/>
      <c r="K14" s="225">
        <v>13.99</v>
      </c>
      <c r="L14" s="225">
        <v>24.3</v>
      </c>
      <c r="M14" s="225">
        <v>40.58</v>
      </c>
      <c r="N14" s="225" t="s">
        <v>971</v>
      </c>
      <c r="O14" s="225"/>
      <c r="P14" s="226">
        <f t="shared" ref="P14:P16" si="6">SUM(F14+K14)*$P$5</f>
        <v>1.968</v>
      </c>
      <c r="Q14" s="226">
        <f t="shared" si="4"/>
        <v>2.629</v>
      </c>
      <c r="R14" s="226">
        <f t="shared" si="4"/>
        <v>3.5495000000000001</v>
      </c>
      <c r="S14" s="225"/>
      <c r="T14" s="226">
        <f t="shared" ref="T14:T16" si="7">(F14+K14+12)*$T$5</f>
        <v>12.84</v>
      </c>
      <c r="U14" s="226">
        <f t="shared" ref="U14:U16" si="8">(G14+L14+12)*$T$5</f>
        <v>16.145</v>
      </c>
      <c r="V14" s="226">
        <f t="shared" ref="V14:V16" si="9">(H14+M14+12)*$T$5</f>
        <v>20.747499999999999</v>
      </c>
      <c r="W14" s="225"/>
      <c r="X14" s="227">
        <f t="shared" ref="X14:X35" si="10">T14+K14+F14</f>
        <v>52.2</v>
      </c>
      <c r="Y14" s="227">
        <f t="shared" ref="Y14:Y35" si="11">U14+L14+G14</f>
        <v>68.724999999999994</v>
      </c>
      <c r="Z14" s="227">
        <f t="shared" ref="Z14:Z35" si="12">V14+M14+H14</f>
        <v>91.737499999999997</v>
      </c>
    </row>
    <row r="15" spans="1:26" s="198" customFormat="1" x14ac:dyDescent="0.35">
      <c r="A15" s="340"/>
      <c r="B15" s="358"/>
      <c r="C15" s="199" t="s">
        <v>936</v>
      </c>
      <c r="D15" s="213" t="s">
        <v>967</v>
      </c>
      <c r="E15" s="199" t="s">
        <v>932</v>
      </c>
      <c r="F15" s="214">
        <v>31.3</v>
      </c>
      <c r="G15" s="214">
        <v>35.42</v>
      </c>
      <c r="H15" s="214">
        <v>39.85</v>
      </c>
      <c r="I15" s="215"/>
      <c r="J15" s="232"/>
      <c r="K15" s="212">
        <v>8.23</v>
      </c>
      <c r="L15" s="212">
        <v>26.57</v>
      </c>
      <c r="M15" s="212">
        <v>38.369999999999997</v>
      </c>
      <c r="N15" s="212" t="s">
        <v>971</v>
      </c>
      <c r="O15" s="212"/>
      <c r="P15" s="228">
        <f t="shared" si="6"/>
        <v>1.9765000000000001</v>
      </c>
      <c r="Q15" s="228">
        <f t="shared" si="4"/>
        <v>3.0995000000000004</v>
      </c>
      <c r="R15" s="228">
        <f t="shared" si="4"/>
        <v>3.911</v>
      </c>
      <c r="S15" s="212"/>
      <c r="T15" s="228">
        <f t="shared" si="7"/>
        <v>12.8825</v>
      </c>
      <c r="U15" s="228">
        <f t="shared" si="8"/>
        <v>18.497500000000002</v>
      </c>
      <c r="V15" s="228">
        <f t="shared" si="9"/>
        <v>22.555</v>
      </c>
      <c r="W15" s="212"/>
      <c r="X15" s="229">
        <f t="shared" si="10"/>
        <v>52.412500000000001</v>
      </c>
      <c r="Y15" s="229">
        <f t="shared" si="11"/>
        <v>80.487500000000011</v>
      </c>
      <c r="Z15" s="229">
        <f t="shared" si="12"/>
        <v>100.77500000000001</v>
      </c>
    </row>
    <row r="16" spans="1:26" s="198" customFormat="1" x14ac:dyDescent="0.35">
      <c r="A16" s="340"/>
      <c r="B16" s="358"/>
      <c r="C16" s="199" t="s">
        <v>948</v>
      </c>
      <c r="D16" s="213" t="s">
        <v>968</v>
      </c>
      <c r="E16" s="199" t="s">
        <v>932</v>
      </c>
      <c r="F16" s="214">
        <v>31.3</v>
      </c>
      <c r="G16" s="214">
        <v>35.42</v>
      </c>
      <c r="H16" s="214">
        <v>39.85</v>
      </c>
      <c r="I16" s="215"/>
      <c r="J16" s="232"/>
      <c r="K16" s="212">
        <v>20.56</v>
      </c>
      <c r="L16" s="212">
        <v>46.28</v>
      </c>
      <c r="M16" s="212">
        <v>83.53</v>
      </c>
      <c r="N16" s="212" t="s">
        <v>971</v>
      </c>
      <c r="O16" s="212"/>
      <c r="P16" s="228">
        <f t="shared" si="6"/>
        <v>2.593</v>
      </c>
      <c r="Q16" s="228">
        <f t="shared" si="4"/>
        <v>4.085</v>
      </c>
      <c r="R16" s="228">
        <f t="shared" si="4"/>
        <v>6.1690000000000005</v>
      </c>
      <c r="S16" s="212"/>
      <c r="T16" s="228">
        <f t="shared" si="7"/>
        <v>15.965</v>
      </c>
      <c r="U16" s="228">
        <f t="shared" si="8"/>
        <v>23.425000000000001</v>
      </c>
      <c r="V16" s="228">
        <f t="shared" si="9"/>
        <v>33.844999999999999</v>
      </c>
      <c r="W16" s="212"/>
      <c r="X16" s="229">
        <f t="shared" si="10"/>
        <v>67.825000000000003</v>
      </c>
      <c r="Y16" s="229">
        <f t="shared" si="11"/>
        <v>105.125</v>
      </c>
      <c r="Z16" s="229">
        <f t="shared" si="12"/>
        <v>157.22499999999999</v>
      </c>
    </row>
    <row r="17" spans="1:26" s="198" customFormat="1" ht="15" customHeight="1" x14ac:dyDescent="0.35">
      <c r="A17" s="340"/>
      <c r="B17" s="357" t="s">
        <v>1003</v>
      </c>
      <c r="C17" s="221" t="s">
        <v>951</v>
      </c>
      <c r="D17" s="222" t="s">
        <v>940</v>
      </c>
      <c r="E17" s="221" t="s">
        <v>932</v>
      </c>
      <c r="F17" s="230">
        <v>19.760000000000002</v>
      </c>
      <c r="G17" s="230">
        <v>22.67</v>
      </c>
      <c r="H17" s="230">
        <v>24.8</v>
      </c>
      <c r="I17" s="230"/>
      <c r="J17" s="231"/>
      <c r="K17" s="225">
        <v>13.99</v>
      </c>
      <c r="L17" s="225">
        <v>24.3</v>
      </c>
      <c r="M17" s="225">
        <v>40.58</v>
      </c>
      <c r="N17" s="225" t="s">
        <v>971</v>
      </c>
      <c r="O17" s="225"/>
      <c r="P17" s="226">
        <f t="shared" ref="P17:P19" si="13">SUM(F17+K17)*$P$5</f>
        <v>1.6875</v>
      </c>
      <c r="Q17" s="226">
        <f t="shared" ref="Q17:Q19" si="14">SUM(G17+L17)*$P$5</f>
        <v>2.3485</v>
      </c>
      <c r="R17" s="226">
        <f t="shared" ref="R17:R19" si="15">SUM(H17+M17)*$P$5</f>
        <v>3.2690000000000001</v>
      </c>
      <c r="S17" s="225"/>
      <c r="T17" s="226">
        <f t="shared" ref="T17:T19" si="16">(F17+K17+12)*$T$5</f>
        <v>11.4375</v>
      </c>
      <c r="U17" s="226">
        <f t="shared" ref="U17:U19" si="17">(G17+L17+12)*$T$5</f>
        <v>14.7425</v>
      </c>
      <c r="V17" s="226">
        <f t="shared" ref="V17:V19" si="18">(H17+M17+12)*$T$5</f>
        <v>19.344999999999999</v>
      </c>
      <c r="W17" s="225"/>
      <c r="X17" s="227">
        <f t="shared" si="10"/>
        <v>45.1875</v>
      </c>
      <c r="Y17" s="227">
        <f t="shared" si="11"/>
        <v>61.712500000000006</v>
      </c>
      <c r="Z17" s="227">
        <f t="shared" si="12"/>
        <v>84.724999999999994</v>
      </c>
    </row>
    <row r="18" spans="1:26" s="198" customFormat="1" x14ac:dyDescent="0.35">
      <c r="A18" s="340"/>
      <c r="B18" s="358"/>
      <c r="C18" s="199" t="s">
        <v>953</v>
      </c>
      <c r="D18" s="213" t="s">
        <v>967</v>
      </c>
      <c r="E18" s="199" t="s">
        <v>932</v>
      </c>
      <c r="F18" s="214">
        <v>25.69</v>
      </c>
      <c r="G18" s="214">
        <v>29.81</v>
      </c>
      <c r="H18" s="214">
        <v>34.24</v>
      </c>
      <c r="I18" s="215"/>
      <c r="J18" s="232"/>
      <c r="K18" s="212">
        <v>8.23</v>
      </c>
      <c r="L18" s="212">
        <v>26.57</v>
      </c>
      <c r="M18" s="212">
        <v>38.369999999999997</v>
      </c>
      <c r="N18" s="212" t="s">
        <v>971</v>
      </c>
      <c r="O18" s="212"/>
      <c r="P18" s="228">
        <f t="shared" si="13"/>
        <v>1.6960000000000002</v>
      </c>
      <c r="Q18" s="228">
        <f t="shared" si="14"/>
        <v>2.819</v>
      </c>
      <c r="R18" s="228">
        <f t="shared" si="15"/>
        <v>3.6305000000000001</v>
      </c>
      <c r="S18" s="212"/>
      <c r="T18" s="228">
        <f t="shared" si="16"/>
        <v>11.48</v>
      </c>
      <c r="U18" s="228">
        <f t="shared" si="17"/>
        <v>17.094999999999999</v>
      </c>
      <c r="V18" s="228">
        <f t="shared" si="18"/>
        <v>21.1525</v>
      </c>
      <c r="W18" s="212"/>
      <c r="X18" s="229">
        <f t="shared" si="10"/>
        <v>45.400000000000006</v>
      </c>
      <c r="Y18" s="229">
        <f t="shared" si="11"/>
        <v>73.474999999999994</v>
      </c>
      <c r="Z18" s="229">
        <f t="shared" si="12"/>
        <v>93.762499999999989</v>
      </c>
    </row>
    <row r="19" spans="1:26" s="198" customFormat="1" x14ac:dyDescent="0.35">
      <c r="A19" s="340"/>
      <c r="B19" s="358"/>
      <c r="C19" s="199" t="s">
        <v>955</v>
      </c>
      <c r="D19" s="213" t="s">
        <v>968</v>
      </c>
      <c r="E19" s="199" t="s">
        <v>932</v>
      </c>
      <c r="F19" s="214">
        <v>25.69</v>
      </c>
      <c r="G19" s="214">
        <v>29.81</v>
      </c>
      <c r="H19" s="214">
        <v>34.24</v>
      </c>
      <c r="I19" s="215"/>
      <c r="J19" s="232"/>
      <c r="K19" s="212">
        <v>20.56</v>
      </c>
      <c r="L19" s="212">
        <v>46.28</v>
      </c>
      <c r="M19" s="212">
        <v>83.53</v>
      </c>
      <c r="N19" s="212" t="s">
        <v>971</v>
      </c>
      <c r="O19" s="212"/>
      <c r="P19" s="228">
        <f t="shared" si="13"/>
        <v>2.3125</v>
      </c>
      <c r="Q19" s="228">
        <f t="shared" si="14"/>
        <v>3.8045000000000004</v>
      </c>
      <c r="R19" s="228">
        <f t="shared" si="15"/>
        <v>5.8885000000000005</v>
      </c>
      <c r="S19" s="212"/>
      <c r="T19" s="228">
        <f t="shared" si="16"/>
        <v>14.5625</v>
      </c>
      <c r="U19" s="228">
        <f t="shared" si="17"/>
        <v>22.022500000000001</v>
      </c>
      <c r="V19" s="228">
        <f t="shared" si="18"/>
        <v>32.442500000000003</v>
      </c>
      <c r="W19" s="212"/>
      <c r="X19" s="229">
        <f t="shared" si="10"/>
        <v>60.8125</v>
      </c>
      <c r="Y19" s="229">
        <f t="shared" si="11"/>
        <v>98.112500000000011</v>
      </c>
      <c r="Z19" s="229">
        <f t="shared" si="12"/>
        <v>150.21250000000001</v>
      </c>
    </row>
    <row r="20" spans="1:26" s="195" customFormat="1" ht="15" customHeight="1" x14ac:dyDescent="0.35">
      <c r="A20" s="341" t="s">
        <v>941</v>
      </c>
      <c r="B20" s="355" t="s">
        <v>957</v>
      </c>
      <c r="C20" s="277" t="s">
        <v>942</v>
      </c>
      <c r="D20" s="278" t="s">
        <v>940</v>
      </c>
      <c r="E20" s="277" t="s">
        <v>932</v>
      </c>
      <c r="F20" s="279">
        <v>37.49</v>
      </c>
      <c r="G20" s="279">
        <v>40.35</v>
      </c>
      <c r="H20" s="279">
        <v>42.58</v>
      </c>
      <c r="I20" s="279"/>
      <c r="J20" s="280"/>
      <c r="K20" s="280">
        <v>13.99</v>
      </c>
      <c r="L20" s="280">
        <v>24.3</v>
      </c>
      <c r="M20" s="280">
        <v>40.58</v>
      </c>
      <c r="N20" s="280" t="s">
        <v>971</v>
      </c>
      <c r="O20" s="280"/>
      <c r="P20" s="281">
        <f t="shared" ref="P20:P22" si="19">SUM(F20+K20)*$P$5</f>
        <v>2.5740000000000003</v>
      </c>
      <c r="Q20" s="281">
        <f t="shared" ref="Q20:Q22" si="20">SUM(G20+L20)*$P$5</f>
        <v>3.2325000000000004</v>
      </c>
      <c r="R20" s="281">
        <f t="shared" ref="R20:R22" si="21">SUM(H20+M20)*$P$5</f>
        <v>4.1580000000000004</v>
      </c>
      <c r="S20" s="280"/>
      <c r="T20" s="281">
        <f t="shared" ref="T20:T22" si="22">(F20+K20+12)*$T$5</f>
        <v>15.870000000000001</v>
      </c>
      <c r="U20" s="281">
        <f t="shared" ref="U20:U22" si="23">(G20+L20+12)*$T$5</f>
        <v>19.162500000000001</v>
      </c>
      <c r="V20" s="281">
        <f t="shared" ref="V20:V22" si="24">(H20+M20+12)*$T$5</f>
        <v>23.79</v>
      </c>
      <c r="W20" s="280"/>
      <c r="X20" s="282">
        <f t="shared" si="10"/>
        <v>67.349999999999994</v>
      </c>
      <c r="Y20" s="282">
        <f t="shared" si="11"/>
        <v>83.8125</v>
      </c>
      <c r="Z20" s="282">
        <f t="shared" si="12"/>
        <v>106.95</v>
      </c>
    </row>
    <row r="21" spans="1:26" s="195" customFormat="1" x14ac:dyDescent="0.35">
      <c r="A21" s="341"/>
      <c r="B21" s="356"/>
      <c r="C21" s="196" t="s">
        <v>943</v>
      </c>
      <c r="D21" s="272" t="s">
        <v>967</v>
      </c>
      <c r="E21" s="196" t="s">
        <v>932</v>
      </c>
      <c r="F21" s="283">
        <v>37.28</v>
      </c>
      <c r="G21" s="283">
        <v>40.03</v>
      </c>
      <c r="H21" s="283">
        <v>49.77</v>
      </c>
      <c r="I21" s="273"/>
      <c r="J21" s="274"/>
      <c r="K21" s="274">
        <v>8.23</v>
      </c>
      <c r="L21" s="274">
        <v>26.57</v>
      </c>
      <c r="M21" s="274">
        <v>38.369999999999997</v>
      </c>
      <c r="N21" s="274" t="s">
        <v>971</v>
      </c>
      <c r="O21" s="274"/>
      <c r="P21" s="275">
        <f t="shared" ref="P21" si="25">SUM(F21+K21)*$P$5</f>
        <v>2.2755000000000005</v>
      </c>
      <c r="Q21" s="275">
        <f t="shared" ref="Q21" si="26">SUM(G21+L21)*$P$5</f>
        <v>3.33</v>
      </c>
      <c r="R21" s="275">
        <f t="shared" ref="R21" si="27">SUM(H21+M21)*$P$5</f>
        <v>4.407</v>
      </c>
      <c r="S21" s="274"/>
      <c r="T21" s="275">
        <f t="shared" ref="T21" si="28">(F21+K21+12)*$T$5</f>
        <v>14.377500000000001</v>
      </c>
      <c r="U21" s="275">
        <f t="shared" ref="U21" si="29">(G21+L21+12)*$T$5</f>
        <v>19.649999999999999</v>
      </c>
      <c r="V21" s="275">
        <f t="shared" ref="V21" si="30">(H21+M21+12)*$T$5</f>
        <v>25.035</v>
      </c>
      <c r="W21" s="274"/>
      <c r="X21" s="276">
        <f t="shared" ref="X21" si="31">T21+K21+F21</f>
        <v>59.887500000000003</v>
      </c>
      <c r="Y21" s="276">
        <f t="shared" ref="Y21" si="32">U21+L21+G21</f>
        <v>86.25</v>
      </c>
      <c r="Z21" s="276">
        <f t="shared" ref="Z21" si="33">V21+M21+H21</f>
        <v>113.17500000000001</v>
      </c>
    </row>
    <row r="22" spans="1:26" s="195" customFormat="1" x14ac:dyDescent="0.35">
      <c r="A22" s="341"/>
      <c r="B22" s="356"/>
      <c r="C22" s="196" t="s">
        <v>945</v>
      </c>
      <c r="D22" s="272" t="s">
        <v>968</v>
      </c>
      <c r="E22" s="196" t="s">
        <v>932</v>
      </c>
      <c r="F22" s="197">
        <v>36.78</v>
      </c>
      <c r="G22" s="197">
        <v>40.03</v>
      </c>
      <c r="H22" s="197">
        <v>49.27</v>
      </c>
      <c r="I22" s="273"/>
      <c r="J22" s="274"/>
      <c r="K22" s="195">
        <v>20.56</v>
      </c>
      <c r="L22" s="195">
        <v>46.28</v>
      </c>
      <c r="M22" s="195">
        <v>83.53</v>
      </c>
      <c r="N22" s="274" t="s">
        <v>971</v>
      </c>
      <c r="O22" s="274"/>
      <c r="P22" s="275">
        <f t="shared" si="19"/>
        <v>2.8670000000000004</v>
      </c>
      <c r="Q22" s="275">
        <f t="shared" si="20"/>
        <v>4.3155000000000001</v>
      </c>
      <c r="R22" s="275">
        <f t="shared" si="21"/>
        <v>6.6400000000000006</v>
      </c>
      <c r="S22" s="274"/>
      <c r="T22" s="275">
        <f t="shared" si="22"/>
        <v>17.335000000000001</v>
      </c>
      <c r="U22" s="275">
        <f t="shared" si="23"/>
        <v>24.577500000000001</v>
      </c>
      <c r="V22" s="275">
        <f t="shared" si="24"/>
        <v>36.200000000000003</v>
      </c>
      <c r="W22" s="274"/>
      <c r="X22" s="276">
        <f t="shared" si="10"/>
        <v>74.674999999999997</v>
      </c>
      <c r="Y22" s="276">
        <f t="shared" si="11"/>
        <v>110.8875</v>
      </c>
      <c r="Z22" s="276">
        <f t="shared" si="12"/>
        <v>169</v>
      </c>
    </row>
    <row r="23" spans="1:26" s="201" customFormat="1" ht="15" customHeight="1" x14ac:dyDescent="0.35">
      <c r="A23" s="341"/>
      <c r="B23" s="350" t="s">
        <v>1004</v>
      </c>
      <c r="C23" s="233" t="s">
        <v>946</v>
      </c>
      <c r="D23" s="234" t="s">
        <v>940</v>
      </c>
      <c r="E23" s="233" t="s">
        <v>932</v>
      </c>
      <c r="F23" s="241">
        <v>25.3</v>
      </c>
      <c r="G23" s="241">
        <v>28.16</v>
      </c>
      <c r="H23" s="241">
        <v>30.39</v>
      </c>
      <c r="I23" s="241"/>
      <c r="J23" s="235"/>
      <c r="K23" s="235">
        <v>13.99</v>
      </c>
      <c r="L23" s="235">
        <v>24.3</v>
      </c>
      <c r="M23" s="235">
        <v>40.58</v>
      </c>
      <c r="N23" s="235" t="s">
        <v>971</v>
      </c>
      <c r="O23" s="235"/>
      <c r="P23" s="236">
        <f t="shared" ref="P23:P25" si="34">SUM(F23+K23)*$P$5</f>
        <v>1.9645000000000001</v>
      </c>
      <c r="Q23" s="236">
        <f t="shared" ref="Q23:Q25" si="35">SUM(G23+L23)*$P$5</f>
        <v>2.6230000000000002</v>
      </c>
      <c r="R23" s="236">
        <f t="shared" ref="R23:R25" si="36">SUM(H23+M23)*$P$5</f>
        <v>3.5485000000000002</v>
      </c>
      <c r="S23" s="235"/>
      <c r="T23" s="236">
        <f t="shared" ref="T23:T25" si="37">(F23+K23+12)*$T$5</f>
        <v>12.8225</v>
      </c>
      <c r="U23" s="236">
        <f t="shared" ref="U23:U25" si="38">(G23+L23+12)*$T$5</f>
        <v>16.115000000000002</v>
      </c>
      <c r="V23" s="236">
        <f t="shared" ref="V23:V25" si="39">(H23+M23+12)*$T$5</f>
        <v>20.7425</v>
      </c>
      <c r="W23" s="235"/>
      <c r="X23" s="237">
        <f t="shared" si="10"/>
        <v>52.112499999999997</v>
      </c>
      <c r="Y23" s="237">
        <f t="shared" si="11"/>
        <v>68.575000000000003</v>
      </c>
      <c r="Z23" s="237">
        <f t="shared" si="12"/>
        <v>91.712500000000006</v>
      </c>
    </row>
    <row r="24" spans="1:26" s="201" customFormat="1" x14ac:dyDescent="0.35">
      <c r="A24" s="341"/>
      <c r="B24" s="351"/>
      <c r="C24" s="206" t="s">
        <v>947</v>
      </c>
      <c r="D24" s="207" t="s">
        <v>967</v>
      </c>
      <c r="E24" s="206" t="s">
        <v>932</v>
      </c>
      <c r="F24" s="208">
        <v>25.09</v>
      </c>
      <c r="G24" s="208">
        <v>27.84</v>
      </c>
      <c r="H24" s="208">
        <v>37.58</v>
      </c>
      <c r="I24" s="209"/>
      <c r="J24" s="238"/>
      <c r="K24" s="238">
        <v>8.23</v>
      </c>
      <c r="L24" s="238">
        <v>26.57</v>
      </c>
      <c r="M24" s="238">
        <v>38.369999999999997</v>
      </c>
      <c r="N24" s="238" t="s">
        <v>971</v>
      </c>
      <c r="O24" s="238"/>
      <c r="P24" s="239">
        <f t="shared" si="34"/>
        <v>1.6660000000000001</v>
      </c>
      <c r="Q24" s="239">
        <f t="shared" si="35"/>
        <v>2.7204999999999999</v>
      </c>
      <c r="R24" s="239">
        <f t="shared" si="36"/>
        <v>3.7974999999999994</v>
      </c>
      <c r="S24" s="238"/>
      <c r="T24" s="239">
        <f t="shared" si="37"/>
        <v>11.33</v>
      </c>
      <c r="U24" s="239">
        <f t="shared" si="38"/>
        <v>16.602499999999999</v>
      </c>
      <c r="V24" s="239">
        <f t="shared" si="39"/>
        <v>21.987499999999997</v>
      </c>
      <c r="W24" s="238"/>
      <c r="X24" s="240">
        <f t="shared" si="10"/>
        <v>44.650000000000006</v>
      </c>
      <c r="Y24" s="240">
        <f t="shared" si="11"/>
        <v>71.012500000000003</v>
      </c>
      <c r="Z24" s="240">
        <f t="shared" si="12"/>
        <v>97.9375</v>
      </c>
    </row>
    <row r="25" spans="1:26" s="201" customFormat="1" x14ac:dyDescent="0.35">
      <c r="A25" s="341"/>
      <c r="B25" s="351"/>
      <c r="C25" s="206" t="s">
        <v>949</v>
      </c>
      <c r="D25" s="207" t="s">
        <v>968</v>
      </c>
      <c r="E25" s="206" t="s">
        <v>932</v>
      </c>
      <c r="F25" s="208">
        <v>25.09</v>
      </c>
      <c r="G25" s="208">
        <v>27.84</v>
      </c>
      <c r="H25" s="208">
        <v>37.58</v>
      </c>
      <c r="I25" s="209"/>
      <c r="J25" s="238"/>
      <c r="K25" s="238">
        <v>20.56</v>
      </c>
      <c r="L25" s="238">
        <v>46.28</v>
      </c>
      <c r="M25" s="238">
        <v>83.53</v>
      </c>
      <c r="N25" s="238" t="s">
        <v>971</v>
      </c>
      <c r="O25" s="238"/>
      <c r="P25" s="239">
        <f t="shared" si="34"/>
        <v>2.2825000000000002</v>
      </c>
      <c r="Q25" s="239">
        <f t="shared" si="35"/>
        <v>3.7060000000000004</v>
      </c>
      <c r="R25" s="239">
        <f t="shared" si="36"/>
        <v>6.0555000000000003</v>
      </c>
      <c r="S25" s="238"/>
      <c r="T25" s="239">
        <f t="shared" si="37"/>
        <v>14.4125</v>
      </c>
      <c r="U25" s="239">
        <f t="shared" si="38"/>
        <v>21.53</v>
      </c>
      <c r="V25" s="239">
        <f t="shared" si="39"/>
        <v>33.277500000000003</v>
      </c>
      <c r="W25" s="238"/>
      <c r="X25" s="240">
        <f t="shared" si="10"/>
        <v>60.0625</v>
      </c>
      <c r="Y25" s="240">
        <f t="shared" si="11"/>
        <v>95.65</v>
      </c>
      <c r="Z25" s="240">
        <f t="shared" si="12"/>
        <v>154.38749999999999</v>
      </c>
    </row>
    <row r="26" spans="1:26" s="201" customFormat="1" ht="15" customHeight="1" x14ac:dyDescent="0.35">
      <c r="A26" s="341"/>
      <c r="B26" s="350" t="s">
        <v>950</v>
      </c>
      <c r="C26" s="233" t="s">
        <v>952</v>
      </c>
      <c r="D26" s="234" t="s">
        <v>940</v>
      </c>
      <c r="E26" s="233" t="s">
        <v>932</v>
      </c>
      <c r="F26" s="241">
        <v>19.2</v>
      </c>
      <c r="G26" s="241">
        <v>22.06</v>
      </c>
      <c r="H26" s="241">
        <v>24.29</v>
      </c>
      <c r="I26" s="241"/>
      <c r="J26" s="235"/>
      <c r="K26" s="235">
        <v>13.99</v>
      </c>
      <c r="L26" s="235">
        <v>24.3</v>
      </c>
      <c r="M26" s="235">
        <v>40.58</v>
      </c>
      <c r="N26" s="235" t="s">
        <v>971</v>
      </c>
      <c r="O26" s="235"/>
      <c r="P26" s="236">
        <f t="shared" ref="P26:P28" si="40">SUM(F26+K26)*$P$5</f>
        <v>1.6595</v>
      </c>
      <c r="Q26" s="236">
        <f t="shared" ref="Q26:Q28" si="41">SUM(G26+L26)*$P$5</f>
        <v>2.3180000000000001</v>
      </c>
      <c r="R26" s="236">
        <f t="shared" ref="R26:R28" si="42">SUM(H26+M26)*$P$5</f>
        <v>3.2435000000000005</v>
      </c>
      <c r="S26" s="235"/>
      <c r="T26" s="236">
        <f t="shared" ref="T26:T28" si="43">(F26+K26+12)*$T$5</f>
        <v>11.297499999999999</v>
      </c>
      <c r="U26" s="236">
        <f t="shared" ref="U26:U28" si="44">(G26+L26+12)*$T$5</f>
        <v>14.59</v>
      </c>
      <c r="V26" s="236">
        <f t="shared" ref="V26:V28" si="45">(H26+M26+12)*$T$5</f>
        <v>19.217500000000001</v>
      </c>
      <c r="W26" s="235"/>
      <c r="X26" s="237">
        <f t="shared" si="10"/>
        <v>44.487499999999997</v>
      </c>
      <c r="Y26" s="237">
        <f t="shared" si="11"/>
        <v>60.95</v>
      </c>
      <c r="Z26" s="237">
        <f t="shared" si="12"/>
        <v>84.087500000000006</v>
      </c>
    </row>
    <row r="27" spans="1:26" s="201" customFormat="1" x14ac:dyDescent="0.35">
      <c r="A27" s="341"/>
      <c r="B27" s="351"/>
      <c r="C27" s="206" t="s">
        <v>954</v>
      </c>
      <c r="D27" s="207" t="s">
        <v>967</v>
      </c>
      <c r="E27" s="206" t="s">
        <v>932</v>
      </c>
      <c r="F27" s="208">
        <v>18.989999999999998</v>
      </c>
      <c r="G27" s="208">
        <v>21.74</v>
      </c>
      <c r="H27" s="208">
        <v>31.48</v>
      </c>
      <c r="I27" s="209"/>
      <c r="J27" s="238"/>
      <c r="K27" s="238">
        <v>8.23</v>
      </c>
      <c r="L27" s="238">
        <v>26.57</v>
      </c>
      <c r="M27" s="238">
        <v>38.369999999999997</v>
      </c>
      <c r="N27" s="238" t="s">
        <v>971</v>
      </c>
      <c r="O27" s="238"/>
      <c r="P27" s="239">
        <f t="shared" si="40"/>
        <v>1.361</v>
      </c>
      <c r="Q27" s="239">
        <f t="shared" si="41"/>
        <v>2.4155000000000002</v>
      </c>
      <c r="R27" s="239">
        <f t="shared" si="42"/>
        <v>3.4924999999999997</v>
      </c>
      <c r="S27" s="238"/>
      <c r="T27" s="239">
        <f t="shared" si="43"/>
        <v>9.8049999999999997</v>
      </c>
      <c r="U27" s="239">
        <f t="shared" si="44"/>
        <v>15.077500000000001</v>
      </c>
      <c r="V27" s="239">
        <f t="shared" si="45"/>
        <v>20.462499999999999</v>
      </c>
      <c r="W27" s="238"/>
      <c r="X27" s="240">
        <f t="shared" si="10"/>
        <v>37.024999999999999</v>
      </c>
      <c r="Y27" s="240">
        <f t="shared" si="11"/>
        <v>63.387500000000003</v>
      </c>
      <c r="Z27" s="240">
        <f t="shared" si="12"/>
        <v>90.3125</v>
      </c>
    </row>
    <row r="28" spans="1:26" s="201" customFormat="1" x14ac:dyDescent="0.35">
      <c r="A28" s="341"/>
      <c r="B28" s="351"/>
      <c r="C28" s="206" t="s">
        <v>956</v>
      </c>
      <c r="D28" s="207" t="s">
        <v>968</v>
      </c>
      <c r="E28" s="206" t="s">
        <v>932</v>
      </c>
      <c r="F28" s="208">
        <v>19.989999999999998</v>
      </c>
      <c r="G28" s="208">
        <v>21.74</v>
      </c>
      <c r="H28" s="208">
        <v>32.479999999999997</v>
      </c>
      <c r="I28" s="209"/>
      <c r="J28" s="238"/>
      <c r="K28" s="238">
        <v>20.56</v>
      </c>
      <c r="L28" s="238">
        <v>46.28</v>
      </c>
      <c r="M28" s="238">
        <v>83.53</v>
      </c>
      <c r="N28" s="238" t="s">
        <v>971</v>
      </c>
      <c r="O28" s="238"/>
      <c r="P28" s="239">
        <f t="shared" si="40"/>
        <v>2.0274999999999999</v>
      </c>
      <c r="Q28" s="239">
        <f t="shared" si="41"/>
        <v>3.4009999999999998</v>
      </c>
      <c r="R28" s="239">
        <f t="shared" si="42"/>
        <v>5.8004999999999995</v>
      </c>
      <c r="S28" s="238"/>
      <c r="T28" s="239">
        <f t="shared" si="43"/>
        <v>13.137499999999999</v>
      </c>
      <c r="U28" s="239">
        <f t="shared" si="44"/>
        <v>20.004999999999999</v>
      </c>
      <c r="V28" s="239">
        <f t="shared" si="45"/>
        <v>32.002499999999998</v>
      </c>
      <c r="W28" s="238"/>
      <c r="X28" s="240">
        <f t="shared" si="10"/>
        <v>53.6875</v>
      </c>
      <c r="Y28" s="240">
        <f t="shared" si="11"/>
        <v>88.024999999999991</v>
      </c>
      <c r="Z28" s="240">
        <f t="shared" si="12"/>
        <v>148.01249999999999</v>
      </c>
    </row>
    <row r="29" spans="1:26" s="203" customFormat="1" x14ac:dyDescent="0.35">
      <c r="A29" s="342" t="s">
        <v>963</v>
      </c>
      <c r="B29" s="256"/>
      <c r="C29" s="257" t="s">
        <v>281</v>
      </c>
      <c r="D29" s="257" t="s">
        <v>215</v>
      </c>
      <c r="E29" s="257" t="s">
        <v>938</v>
      </c>
      <c r="F29" s="258" t="s">
        <v>966</v>
      </c>
      <c r="G29" s="258" t="s">
        <v>969</v>
      </c>
      <c r="H29" s="258" t="s">
        <v>970</v>
      </c>
      <c r="I29" s="258"/>
      <c r="J29" s="259"/>
      <c r="K29" s="258" t="s">
        <v>966</v>
      </c>
      <c r="L29" s="258" t="s">
        <v>969</v>
      </c>
      <c r="M29" s="258" t="s">
        <v>970</v>
      </c>
      <c r="N29" s="259"/>
      <c r="O29" s="259"/>
      <c r="P29" s="258" t="s">
        <v>966</v>
      </c>
      <c r="Q29" s="258" t="s">
        <v>969</v>
      </c>
      <c r="R29" s="258" t="s">
        <v>970</v>
      </c>
      <c r="S29" s="259"/>
      <c r="T29" s="258" t="s">
        <v>966</v>
      </c>
      <c r="U29" s="258" t="s">
        <v>969</v>
      </c>
      <c r="V29" s="258" t="s">
        <v>970</v>
      </c>
      <c r="W29" s="256"/>
      <c r="X29" s="258" t="s">
        <v>966</v>
      </c>
      <c r="Y29" s="258" t="s">
        <v>969</v>
      </c>
      <c r="Z29" s="258" t="s">
        <v>970</v>
      </c>
    </row>
    <row r="30" spans="1:26" s="203" customFormat="1" x14ac:dyDescent="0.35">
      <c r="A30" s="343"/>
      <c r="B30" s="260"/>
      <c r="C30" s="202">
        <v>2.06</v>
      </c>
      <c r="D30" s="204" t="s">
        <v>959</v>
      </c>
      <c r="E30" s="205" t="s">
        <v>251</v>
      </c>
      <c r="F30" s="152">
        <v>117.96</v>
      </c>
      <c r="G30" s="152">
        <v>125.52</v>
      </c>
      <c r="H30" s="152">
        <v>193.97</v>
      </c>
      <c r="I30" s="152"/>
      <c r="J30" s="260"/>
      <c r="K30" s="261">
        <f>'IA Materials'!G212</f>
        <v>244.87</v>
      </c>
      <c r="L30" s="261">
        <f>'IA Materials'!G225</f>
        <v>334</v>
      </c>
      <c r="M30" s="261">
        <f>L30</f>
        <v>334</v>
      </c>
      <c r="N30" s="260"/>
      <c r="O30" s="260"/>
      <c r="P30" s="262">
        <f t="shared" ref="P30:P35" si="46">SUM(F30+K30)*$P$5</f>
        <v>18.141500000000001</v>
      </c>
      <c r="Q30" s="262">
        <f t="shared" ref="Q30:Q33" si="47">SUM(G30+L30)*$P$5</f>
        <v>22.975999999999999</v>
      </c>
      <c r="R30" s="262">
        <f t="shared" ref="R30:R33" si="48">SUM(H30+M30)*$P$5</f>
        <v>26.398500000000002</v>
      </c>
      <c r="S30" s="260"/>
      <c r="T30" s="262">
        <f t="shared" ref="T30:T33" si="49">(F30+K30+12)*$T$5</f>
        <v>93.707499999999996</v>
      </c>
      <c r="U30" s="262">
        <f t="shared" ref="U30:U33" si="50">(G30+L30+12)*$T$5</f>
        <v>117.88</v>
      </c>
      <c r="V30" s="262">
        <f t="shared" ref="V30:V33" si="51">(H30+M30+12)*$T$5</f>
        <v>134.99250000000001</v>
      </c>
      <c r="W30" s="260"/>
      <c r="X30" s="263">
        <f t="shared" si="10"/>
        <v>456.53749999999997</v>
      </c>
      <c r="Y30" s="263">
        <f t="shared" si="11"/>
        <v>577.4</v>
      </c>
      <c r="Z30" s="263">
        <f t="shared" si="12"/>
        <v>662.96249999999998</v>
      </c>
    </row>
    <row r="31" spans="1:26" s="203" customFormat="1" ht="34.5" x14ac:dyDescent="0.35">
      <c r="A31" s="343"/>
      <c r="B31" s="260"/>
      <c r="C31" s="202">
        <v>2.08</v>
      </c>
      <c r="D31" s="204" t="s">
        <v>960</v>
      </c>
      <c r="E31" s="205" t="s">
        <v>251</v>
      </c>
      <c r="F31" s="152">
        <v>152.24</v>
      </c>
      <c r="G31" s="152">
        <v>228.36</v>
      </c>
      <c r="H31" s="152">
        <v>357.73</v>
      </c>
      <c r="I31" s="152"/>
      <c r="J31" s="260"/>
      <c r="K31" s="261">
        <f>'IA Materials'!G252</f>
        <v>361.84000000000003</v>
      </c>
      <c r="L31" s="261">
        <f>'IA Materials'!G264</f>
        <v>355.16</v>
      </c>
      <c r="M31" s="261">
        <f>L31</f>
        <v>355.16</v>
      </c>
      <c r="N31" s="260"/>
      <c r="O31" s="260"/>
      <c r="P31" s="262">
        <f t="shared" si="46"/>
        <v>25.704000000000004</v>
      </c>
      <c r="Q31" s="262">
        <f t="shared" si="47"/>
        <v>29.176000000000002</v>
      </c>
      <c r="R31" s="262">
        <f t="shared" si="48"/>
        <v>35.644500000000008</v>
      </c>
      <c r="S31" s="260"/>
      <c r="T31" s="262">
        <f t="shared" si="49"/>
        <v>131.52000000000001</v>
      </c>
      <c r="U31" s="262">
        <f t="shared" si="50"/>
        <v>148.88</v>
      </c>
      <c r="V31" s="262">
        <f t="shared" si="51"/>
        <v>181.22250000000003</v>
      </c>
      <c r="W31" s="260"/>
      <c r="X31" s="263">
        <f t="shared" si="10"/>
        <v>645.6</v>
      </c>
      <c r="Y31" s="263">
        <f t="shared" si="11"/>
        <v>732.40000000000009</v>
      </c>
      <c r="Z31" s="263">
        <f t="shared" si="12"/>
        <v>894.11250000000007</v>
      </c>
    </row>
    <row r="32" spans="1:26" s="203" customFormat="1" ht="23" x14ac:dyDescent="0.35">
      <c r="A32" s="344"/>
      <c r="B32" s="264"/>
      <c r="C32" s="265">
        <v>2.09</v>
      </c>
      <c r="D32" s="266" t="s">
        <v>961</v>
      </c>
      <c r="E32" s="267" t="s">
        <v>251</v>
      </c>
      <c r="F32" s="268">
        <v>153.65</v>
      </c>
      <c r="G32" s="268">
        <v>192.06</v>
      </c>
      <c r="H32" s="268">
        <v>263.67</v>
      </c>
      <c r="I32" s="268"/>
      <c r="J32" s="264"/>
      <c r="K32" s="269">
        <f>'IA Materials'!G276</f>
        <v>255.35999999999999</v>
      </c>
      <c r="L32" s="269">
        <f>K32</f>
        <v>255.35999999999999</v>
      </c>
      <c r="M32" s="269">
        <f>L32</f>
        <v>255.35999999999999</v>
      </c>
      <c r="N32" s="264"/>
      <c r="O32" s="264"/>
      <c r="P32" s="270">
        <f t="shared" si="46"/>
        <v>20.450500000000002</v>
      </c>
      <c r="Q32" s="270">
        <f t="shared" si="47"/>
        <v>22.370999999999999</v>
      </c>
      <c r="R32" s="270">
        <f t="shared" si="48"/>
        <v>25.951499999999999</v>
      </c>
      <c r="S32" s="264"/>
      <c r="T32" s="270">
        <f t="shared" si="49"/>
        <v>105.2525</v>
      </c>
      <c r="U32" s="270">
        <f t="shared" si="50"/>
        <v>114.85499999999999</v>
      </c>
      <c r="V32" s="270">
        <f t="shared" si="51"/>
        <v>132.75749999999999</v>
      </c>
      <c r="W32" s="264"/>
      <c r="X32" s="271">
        <f t="shared" si="10"/>
        <v>514.26249999999993</v>
      </c>
      <c r="Y32" s="271">
        <f t="shared" si="11"/>
        <v>562.27499999999998</v>
      </c>
      <c r="Z32" s="271">
        <f t="shared" si="12"/>
        <v>651.78749999999991</v>
      </c>
    </row>
    <row r="33" spans="1:26" s="151" customFormat="1" x14ac:dyDescent="0.35">
      <c r="A33" s="345" t="s">
        <v>1005</v>
      </c>
      <c r="B33" s="346"/>
      <c r="C33" s="242">
        <v>2.1</v>
      </c>
      <c r="D33" s="243" t="s">
        <v>962</v>
      </c>
      <c r="E33" s="244" t="s">
        <v>251</v>
      </c>
      <c r="F33" s="245">
        <v>50.79</v>
      </c>
      <c r="G33" s="245">
        <v>68.63</v>
      </c>
      <c r="H33" s="245">
        <v>154.5</v>
      </c>
      <c r="I33" s="245"/>
      <c r="J33" s="246"/>
      <c r="K33" s="247">
        <f>'IA Materials'!G290</f>
        <v>107.13</v>
      </c>
      <c r="L33" s="247">
        <f>'IA Materials'!G304</f>
        <v>283.87</v>
      </c>
      <c r="M33" s="247">
        <f>'IA Materials'!G304</f>
        <v>283.87</v>
      </c>
      <c r="N33" s="246"/>
      <c r="O33" s="248"/>
      <c r="P33" s="249">
        <f t="shared" si="46"/>
        <v>7.8959999999999999</v>
      </c>
      <c r="Q33" s="249">
        <f t="shared" si="47"/>
        <v>17.625</v>
      </c>
      <c r="R33" s="249">
        <f t="shared" si="48"/>
        <v>21.918500000000002</v>
      </c>
      <c r="S33" s="248"/>
      <c r="T33" s="249">
        <f t="shared" si="49"/>
        <v>42.48</v>
      </c>
      <c r="U33" s="249">
        <f t="shared" si="50"/>
        <v>91.125</v>
      </c>
      <c r="V33" s="249">
        <f t="shared" si="51"/>
        <v>112.5925</v>
      </c>
      <c r="W33" s="246"/>
      <c r="X33" s="250">
        <f t="shared" si="10"/>
        <v>200.39999999999998</v>
      </c>
      <c r="Y33" s="250">
        <f t="shared" si="11"/>
        <v>443.625</v>
      </c>
      <c r="Z33" s="250">
        <f t="shared" si="12"/>
        <v>550.96249999999998</v>
      </c>
    </row>
    <row r="34" spans="1:26" s="151" customFormat="1" ht="23" x14ac:dyDescent="0.35">
      <c r="A34" s="347"/>
      <c r="B34" s="348"/>
      <c r="C34" s="129">
        <v>3.01</v>
      </c>
      <c r="D34" s="155" t="s">
        <v>964</v>
      </c>
      <c r="E34" s="131" t="s">
        <v>251</v>
      </c>
      <c r="F34" s="153">
        <v>1411.19</v>
      </c>
      <c r="G34" s="153">
        <v>1411.19</v>
      </c>
      <c r="H34" s="153">
        <v>1940.11</v>
      </c>
      <c r="I34" s="153"/>
      <c r="J34" s="251"/>
      <c r="K34" s="252">
        <f>'IA Materials'!G336</f>
        <v>656.15</v>
      </c>
      <c r="L34" s="252">
        <f>'IA Materials'!G349</f>
        <v>784.78</v>
      </c>
      <c r="M34" s="251"/>
      <c r="N34" s="251"/>
      <c r="O34" s="253"/>
      <c r="P34" s="254">
        <f t="shared" si="46"/>
        <v>103.36700000000002</v>
      </c>
      <c r="Q34" s="254">
        <f t="shared" ref="Q34:Q35" si="52">SUM(G34+L34)*$P$5</f>
        <v>109.79850000000002</v>
      </c>
      <c r="R34" s="254">
        <f t="shared" ref="R34:R35" si="53">SUM(H34+M34)*$P$5</f>
        <v>97.005499999999998</v>
      </c>
      <c r="S34" s="253"/>
      <c r="T34" s="254">
        <f t="shared" ref="T34:T35" si="54">(F34+K34+12)*$T$5</f>
        <v>519.83500000000004</v>
      </c>
      <c r="U34" s="254">
        <f t="shared" ref="U34:U35" si="55">(G34+L34+12)*$T$5</f>
        <v>551.99250000000006</v>
      </c>
      <c r="V34" s="254">
        <f t="shared" ref="V34:V35" si="56">(H34+M34+12)*$T$5</f>
        <v>488.02749999999997</v>
      </c>
      <c r="W34" s="251"/>
      <c r="X34" s="255">
        <f t="shared" si="10"/>
        <v>2587.1750000000002</v>
      </c>
      <c r="Y34" s="255">
        <f t="shared" si="11"/>
        <v>2747.9625000000001</v>
      </c>
      <c r="Z34" s="255">
        <f t="shared" si="12"/>
        <v>2428.1374999999998</v>
      </c>
    </row>
    <row r="35" spans="1:26" s="151" customFormat="1" ht="23" x14ac:dyDescent="0.35">
      <c r="A35" s="347"/>
      <c r="B35" s="348"/>
      <c r="C35" s="130">
        <v>3.05</v>
      </c>
      <c r="D35" s="156" t="s">
        <v>965</v>
      </c>
      <c r="E35" s="132" t="s">
        <v>251</v>
      </c>
      <c r="F35" s="154">
        <v>493.68</v>
      </c>
      <c r="G35" s="154">
        <v>617.09</v>
      </c>
      <c r="H35" s="154">
        <v>1234.2</v>
      </c>
      <c r="I35" s="154"/>
      <c r="J35" s="251"/>
      <c r="K35" s="252">
        <f>'IA Materials'!G450</f>
        <v>109.70249999999999</v>
      </c>
      <c r="L35" s="252">
        <f>'IA Materials'!G457</f>
        <v>138.13249999999999</v>
      </c>
      <c r="M35" s="251"/>
      <c r="N35" s="251"/>
      <c r="O35" s="253"/>
      <c r="P35" s="254">
        <f t="shared" si="46"/>
        <v>30.169124999999998</v>
      </c>
      <c r="Q35" s="254">
        <f t="shared" si="52"/>
        <v>37.761125000000007</v>
      </c>
      <c r="R35" s="254">
        <f t="shared" si="53"/>
        <v>61.710000000000008</v>
      </c>
      <c r="S35" s="253"/>
      <c r="T35" s="254">
        <f t="shared" si="54"/>
        <v>153.84562499999998</v>
      </c>
      <c r="U35" s="254">
        <f t="shared" si="55"/>
        <v>191.80562500000002</v>
      </c>
      <c r="V35" s="254">
        <f t="shared" si="56"/>
        <v>311.55</v>
      </c>
      <c r="W35" s="251"/>
      <c r="X35" s="255">
        <f t="shared" si="10"/>
        <v>757.22812499999998</v>
      </c>
      <c r="Y35" s="255">
        <f t="shared" si="11"/>
        <v>947.02812500000005</v>
      </c>
      <c r="Z35" s="255">
        <f t="shared" si="12"/>
        <v>1545.75</v>
      </c>
    </row>
    <row r="36" spans="1:26" x14ac:dyDescent="0.35">
      <c r="X36" s="193"/>
      <c r="Y36" s="193"/>
      <c r="Z36" s="193"/>
    </row>
    <row r="37" spans="1:26" x14ac:dyDescent="0.35">
      <c r="X37" s="194">
        <f>SUM(X30:X36)</f>
        <v>5161.203125</v>
      </c>
      <c r="Y37" s="194">
        <f t="shared" ref="Y37:Z37" si="57">SUM(Y30:Y36)</f>
        <v>6010.6906250000002</v>
      </c>
      <c r="Z37" s="194">
        <f t="shared" si="57"/>
        <v>6733.7124999999996</v>
      </c>
    </row>
    <row r="38" spans="1:26" x14ac:dyDescent="0.35">
      <c r="A38" s="61" t="s">
        <v>1010</v>
      </c>
      <c r="B38" s="61" t="s">
        <v>1011</v>
      </c>
      <c r="X38" s="192"/>
      <c r="Y38" s="192"/>
      <c r="Z38" s="192"/>
    </row>
    <row r="39" spans="1:26" x14ac:dyDescent="0.35">
      <c r="B39" s="61" t="s">
        <v>1012</v>
      </c>
      <c r="X39" s="192"/>
      <c r="Y39" s="192"/>
      <c r="Z39" s="192"/>
    </row>
    <row r="40" spans="1:26" x14ac:dyDescent="0.35">
      <c r="X40" s="192"/>
      <c r="Y40" s="192"/>
      <c r="Z40" s="192"/>
    </row>
    <row r="41" spans="1:26" x14ac:dyDescent="0.35">
      <c r="X41" s="192"/>
      <c r="Y41" s="192"/>
      <c r="Z41" s="192"/>
    </row>
    <row r="42" spans="1:26" x14ac:dyDescent="0.35">
      <c r="X42" s="192"/>
      <c r="Y42" s="192"/>
      <c r="Z42" s="192"/>
    </row>
    <row r="43" spans="1:26" x14ac:dyDescent="0.35">
      <c r="X43" s="192"/>
      <c r="Y43" s="192"/>
      <c r="Z43" s="192"/>
    </row>
    <row r="44" spans="1:26" x14ac:dyDescent="0.35">
      <c r="X44" s="192"/>
      <c r="Y44" s="192"/>
      <c r="Z44" s="192"/>
    </row>
    <row r="45" spans="1:26" x14ac:dyDescent="0.35">
      <c r="X45" s="192"/>
      <c r="Y45" s="192"/>
      <c r="Z45" s="192"/>
    </row>
    <row r="46" spans="1:26" x14ac:dyDescent="0.35">
      <c r="X46" s="192"/>
      <c r="Y46" s="192"/>
      <c r="Z46" s="192"/>
    </row>
    <row r="47" spans="1:26" x14ac:dyDescent="0.35">
      <c r="X47" s="192"/>
      <c r="Y47" s="192"/>
      <c r="Z47" s="192"/>
    </row>
    <row r="48" spans="1:26" x14ac:dyDescent="0.35">
      <c r="X48" s="192"/>
      <c r="Y48" s="192"/>
      <c r="Z48" s="192"/>
    </row>
    <row r="49" spans="24:26" x14ac:dyDescent="0.35">
      <c r="X49" s="192"/>
      <c r="Y49" s="192"/>
      <c r="Z49" s="192"/>
    </row>
    <row r="50" spans="24:26" x14ac:dyDescent="0.35">
      <c r="X50" s="192"/>
      <c r="Y50" s="192"/>
      <c r="Z50" s="192"/>
    </row>
    <row r="51" spans="24:26" x14ac:dyDescent="0.35">
      <c r="X51" s="192"/>
      <c r="Y51" s="192"/>
      <c r="Z51" s="192"/>
    </row>
    <row r="52" spans="24:26" x14ac:dyDescent="0.35">
      <c r="X52" s="192"/>
      <c r="Y52" s="192"/>
      <c r="Z52" s="192"/>
    </row>
    <row r="53" spans="24:26" x14ac:dyDescent="0.35">
      <c r="X53" s="192"/>
      <c r="Y53" s="192"/>
      <c r="Z53" s="192"/>
    </row>
    <row r="54" spans="24:26" x14ac:dyDescent="0.35">
      <c r="X54" s="192"/>
      <c r="Y54" s="192"/>
      <c r="Z54" s="192"/>
    </row>
    <row r="55" spans="24:26" x14ac:dyDescent="0.35">
      <c r="X55" s="192"/>
      <c r="Y55" s="192"/>
      <c r="Z55" s="192"/>
    </row>
    <row r="56" spans="24:26" x14ac:dyDescent="0.35">
      <c r="X56" s="192"/>
      <c r="Y56" s="192"/>
      <c r="Z56" s="192"/>
    </row>
    <row r="57" spans="24:26" x14ac:dyDescent="0.35">
      <c r="X57" s="192"/>
      <c r="Y57" s="192"/>
      <c r="Z57" s="192"/>
    </row>
    <row r="58" spans="24:26" x14ac:dyDescent="0.35">
      <c r="X58" s="192"/>
      <c r="Y58" s="192"/>
      <c r="Z58" s="192"/>
    </row>
    <row r="59" spans="24:26" x14ac:dyDescent="0.35">
      <c r="X59" s="192"/>
      <c r="Y59" s="192"/>
      <c r="Z59" s="192"/>
    </row>
    <row r="60" spans="24:26" x14ac:dyDescent="0.35">
      <c r="X60" s="192"/>
      <c r="Y60" s="192"/>
      <c r="Z60" s="192"/>
    </row>
    <row r="61" spans="24:26" x14ac:dyDescent="0.35">
      <c r="X61" s="192"/>
      <c r="Y61" s="192"/>
      <c r="Z61" s="192"/>
    </row>
    <row r="62" spans="24:26" x14ac:dyDescent="0.35">
      <c r="X62" s="192"/>
      <c r="Y62" s="192"/>
      <c r="Z62" s="192"/>
    </row>
    <row r="63" spans="24:26" x14ac:dyDescent="0.35">
      <c r="X63" s="192"/>
      <c r="Y63" s="192"/>
      <c r="Z63" s="192"/>
    </row>
    <row r="64" spans="24:26" x14ac:dyDescent="0.35">
      <c r="X64" s="192"/>
      <c r="Y64" s="192"/>
      <c r="Z64" s="192"/>
    </row>
    <row r="65" spans="24:26" x14ac:dyDescent="0.35">
      <c r="X65" s="192"/>
      <c r="Y65" s="192"/>
      <c r="Z65" s="192"/>
    </row>
    <row r="66" spans="24:26" x14ac:dyDescent="0.35">
      <c r="X66" s="192"/>
      <c r="Y66" s="192"/>
      <c r="Z66" s="192"/>
    </row>
    <row r="67" spans="24:26" x14ac:dyDescent="0.35">
      <c r="X67" s="192"/>
      <c r="Y67" s="192"/>
      <c r="Z67" s="192"/>
    </row>
    <row r="68" spans="24:26" x14ac:dyDescent="0.35">
      <c r="X68" s="192"/>
      <c r="Y68" s="192"/>
      <c r="Z68" s="192"/>
    </row>
    <row r="69" spans="24:26" x14ac:dyDescent="0.35">
      <c r="X69" s="192"/>
      <c r="Y69" s="192"/>
      <c r="Z69" s="192"/>
    </row>
    <row r="70" spans="24:26" x14ac:dyDescent="0.35">
      <c r="X70" s="192"/>
      <c r="Y70" s="192"/>
      <c r="Z70" s="192"/>
    </row>
    <row r="71" spans="24:26" x14ac:dyDescent="0.35">
      <c r="X71" s="192"/>
      <c r="Y71" s="192"/>
      <c r="Z71" s="192"/>
    </row>
    <row r="72" spans="24:26" x14ac:dyDescent="0.35">
      <c r="X72" s="192"/>
      <c r="Y72" s="192"/>
      <c r="Z72" s="192"/>
    </row>
    <row r="73" spans="24:26" x14ac:dyDescent="0.35">
      <c r="X73" s="192"/>
      <c r="Y73" s="192"/>
      <c r="Z73" s="192"/>
    </row>
    <row r="74" spans="24:26" x14ac:dyDescent="0.35">
      <c r="X74" s="192"/>
      <c r="Y74" s="192"/>
      <c r="Z74" s="192"/>
    </row>
    <row r="75" spans="24:26" x14ac:dyDescent="0.35">
      <c r="X75" s="192"/>
      <c r="Y75" s="192"/>
      <c r="Z75" s="192"/>
    </row>
    <row r="76" spans="24:26" x14ac:dyDescent="0.35">
      <c r="X76" s="192"/>
      <c r="Y76" s="192"/>
      <c r="Z76" s="192"/>
    </row>
    <row r="77" spans="24:26" x14ac:dyDescent="0.35">
      <c r="X77" s="192"/>
      <c r="Y77" s="192"/>
      <c r="Z77" s="192"/>
    </row>
    <row r="78" spans="24:26" x14ac:dyDescent="0.35">
      <c r="X78" s="192"/>
      <c r="Y78" s="192"/>
      <c r="Z78" s="192"/>
    </row>
    <row r="79" spans="24:26" x14ac:dyDescent="0.35">
      <c r="X79" s="192"/>
      <c r="Y79" s="192"/>
      <c r="Z79" s="192"/>
    </row>
    <row r="80" spans="24:26" x14ac:dyDescent="0.35">
      <c r="X80" s="192"/>
      <c r="Y80" s="192"/>
      <c r="Z80" s="192"/>
    </row>
    <row r="81" spans="24:26" x14ac:dyDescent="0.35">
      <c r="X81" s="192"/>
      <c r="Y81" s="192"/>
      <c r="Z81" s="192"/>
    </row>
    <row r="82" spans="24:26" x14ac:dyDescent="0.35">
      <c r="X82" s="192"/>
      <c r="Y82" s="192"/>
      <c r="Z82" s="192"/>
    </row>
    <row r="83" spans="24:26" x14ac:dyDescent="0.35">
      <c r="X83" s="192"/>
      <c r="Y83" s="192"/>
      <c r="Z83" s="192"/>
    </row>
    <row r="84" spans="24:26" x14ac:dyDescent="0.35">
      <c r="X84" s="192"/>
      <c r="Y84" s="192"/>
      <c r="Z84" s="192"/>
    </row>
    <row r="85" spans="24:26" x14ac:dyDescent="0.35">
      <c r="X85" s="192"/>
      <c r="Y85" s="192"/>
      <c r="Z85" s="192"/>
    </row>
    <row r="86" spans="24:26" x14ac:dyDescent="0.35">
      <c r="X86" s="192"/>
      <c r="Y86" s="192"/>
      <c r="Z86" s="192"/>
    </row>
    <row r="87" spans="24:26" x14ac:dyDescent="0.35">
      <c r="X87" s="192"/>
      <c r="Y87" s="192"/>
      <c r="Z87" s="192"/>
    </row>
    <row r="88" spans="24:26" x14ac:dyDescent="0.35">
      <c r="X88" s="192"/>
      <c r="Y88" s="192"/>
      <c r="Z88" s="192"/>
    </row>
    <row r="89" spans="24:26" x14ac:dyDescent="0.35">
      <c r="X89" s="192"/>
      <c r="Y89" s="192"/>
      <c r="Z89" s="192"/>
    </row>
    <row r="90" spans="24:26" x14ac:dyDescent="0.35">
      <c r="X90" s="192"/>
      <c r="Y90" s="192"/>
      <c r="Z90" s="192"/>
    </row>
    <row r="91" spans="24:26" x14ac:dyDescent="0.35">
      <c r="X91" s="192"/>
      <c r="Y91" s="192"/>
      <c r="Z91" s="192"/>
    </row>
    <row r="92" spans="24:26" x14ac:dyDescent="0.35">
      <c r="X92" s="192"/>
      <c r="Y92" s="192"/>
      <c r="Z92" s="192"/>
    </row>
    <row r="93" spans="24:26" x14ac:dyDescent="0.35">
      <c r="X93" s="192"/>
      <c r="Y93" s="192"/>
      <c r="Z93" s="192"/>
    </row>
    <row r="94" spans="24:26" x14ac:dyDescent="0.35">
      <c r="X94" s="192"/>
      <c r="Y94" s="192"/>
      <c r="Z94" s="192"/>
    </row>
    <row r="95" spans="24:26" x14ac:dyDescent="0.35">
      <c r="X95" s="192"/>
      <c r="Y95" s="192"/>
      <c r="Z95" s="192"/>
    </row>
    <row r="96" spans="24:26" x14ac:dyDescent="0.35">
      <c r="X96" s="192"/>
      <c r="Y96" s="192"/>
      <c r="Z96" s="192"/>
    </row>
    <row r="97" spans="24:26" x14ac:dyDescent="0.35">
      <c r="X97" s="192"/>
      <c r="Y97" s="192"/>
      <c r="Z97" s="192"/>
    </row>
    <row r="98" spans="24:26" x14ac:dyDescent="0.35">
      <c r="X98" s="192"/>
      <c r="Y98" s="192"/>
      <c r="Z98" s="192"/>
    </row>
    <row r="99" spans="24:26" x14ac:dyDescent="0.35">
      <c r="X99" s="192"/>
      <c r="Y99" s="192"/>
      <c r="Z99" s="192"/>
    </row>
    <row r="100" spans="24:26" x14ac:dyDescent="0.35">
      <c r="X100" s="192"/>
      <c r="Y100" s="192"/>
      <c r="Z100" s="192"/>
    </row>
    <row r="101" spans="24:26" x14ac:dyDescent="0.35">
      <c r="X101" s="192"/>
      <c r="Y101" s="192"/>
      <c r="Z101" s="192"/>
    </row>
    <row r="102" spans="24:26" x14ac:dyDescent="0.35">
      <c r="X102" s="192"/>
      <c r="Y102" s="192"/>
      <c r="Z102" s="192"/>
    </row>
    <row r="103" spans="24:26" x14ac:dyDescent="0.35">
      <c r="X103" s="192"/>
      <c r="Y103" s="192"/>
      <c r="Z103" s="192"/>
    </row>
    <row r="104" spans="24:26" x14ac:dyDescent="0.35">
      <c r="X104" s="192"/>
      <c r="Y104" s="192"/>
      <c r="Z104" s="192"/>
    </row>
    <row r="105" spans="24:26" x14ac:dyDescent="0.35">
      <c r="X105" s="192"/>
      <c r="Y105" s="192"/>
      <c r="Z105" s="192"/>
    </row>
    <row r="106" spans="24:26" x14ac:dyDescent="0.35">
      <c r="X106" s="192"/>
      <c r="Y106" s="192"/>
      <c r="Z106" s="192"/>
    </row>
    <row r="107" spans="24:26" x14ac:dyDescent="0.35">
      <c r="X107" s="192"/>
      <c r="Y107" s="192"/>
      <c r="Z107" s="192"/>
    </row>
    <row r="108" spans="24:26" x14ac:dyDescent="0.35">
      <c r="X108" s="192"/>
      <c r="Y108" s="192"/>
      <c r="Z108" s="192"/>
    </row>
    <row r="109" spans="24:26" x14ac:dyDescent="0.35">
      <c r="X109" s="192"/>
      <c r="Y109" s="192"/>
      <c r="Z109" s="192"/>
    </row>
    <row r="110" spans="24:26" x14ac:dyDescent="0.35">
      <c r="X110" s="192"/>
      <c r="Y110" s="192"/>
      <c r="Z110" s="192"/>
    </row>
    <row r="111" spans="24:26" x14ac:dyDescent="0.35">
      <c r="X111" s="192"/>
      <c r="Y111" s="192"/>
      <c r="Z111" s="192"/>
    </row>
    <row r="112" spans="24:26" x14ac:dyDescent="0.35">
      <c r="X112" s="192"/>
      <c r="Y112" s="192"/>
      <c r="Z112" s="192"/>
    </row>
    <row r="113" spans="24:26" x14ac:dyDescent="0.35">
      <c r="X113" s="192"/>
      <c r="Y113" s="192"/>
      <c r="Z113" s="192"/>
    </row>
    <row r="114" spans="24:26" x14ac:dyDescent="0.35">
      <c r="X114" s="192"/>
      <c r="Y114" s="192"/>
      <c r="Z114" s="192"/>
    </row>
    <row r="115" spans="24:26" x14ac:dyDescent="0.35">
      <c r="X115" s="192"/>
      <c r="Y115" s="192"/>
      <c r="Z115" s="192"/>
    </row>
    <row r="116" spans="24:26" x14ac:dyDescent="0.35">
      <c r="X116" s="192"/>
      <c r="Y116" s="192"/>
      <c r="Z116" s="192"/>
    </row>
    <row r="117" spans="24:26" x14ac:dyDescent="0.35">
      <c r="X117" s="192"/>
      <c r="Y117" s="192"/>
      <c r="Z117" s="192"/>
    </row>
    <row r="118" spans="24:26" x14ac:dyDescent="0.35">
      <c r="X118" s="192"/>
      <c r="Y118" s="192"/>
      <c r="Z118" s="192"/>
    </row>
    <row r="119" spans="24:26" x14ac:dyDescent="0.35">
      <c r="X119" s="192"/>
      <c r="Y119" s="192"/>
      <c r="Z119" s="192"/>
    </row>
    <row r="120" spans="24:26" x14ac:dyDescent="0.35">
      <c r="X120" s="192"/>
      <c r="Y120" s="192"/>
      <c r="Z120" s="192"/>
    </row>
    <row r="121" spans="24:26" x14ac:dyDescent="0.35">
      <c r="X121" s="192"/>
      <c r="Y121" s="192"/>
      <c r="Z121" s="192"/>
    </row>
    <row r="122" spans="24:26" x14ac:dyDescent="0.35">
      <c r="X122" s="192"/>
      <c r="Y122" s="192"/>
      <c r="Z122" s="192"/>
    </row>
    <row r="123" spans="24:26" x14ac:dyDescent="0.35">
      <c r="X123" s="192"/>
      <c r="Y123" s="192"/>
      <c r="Z123" s="192"/>
    </row>
    <row r="124" spans="24:26" x14ac:dyDescent="0.35">
      <c r="X124" s="192"/>
      <c r="Y124" s="192"/>
      <c r="Z124" s="192"/>
    </row>
    <row r="125" spans="24:26" x14ac:dyDescent="0.35">
      <c r="X125" s="192"/>
      <c r="Y125" s="192"/>
      <c r="Z125" s="192"/>
    </row>
    <row r="126" spans="24:26" x14ac:dyDescent="0.35">
      <c r="X126" s="192"/>
      <c r="Y126" s="192"/>
      <c r="Z126" s="192"/>
    </row>
    <row r="127" spans="24:26" x14ac:dyDescent="0.35">
      <c r="X127" s="192"/>
      <c r="Y127" s="192"/>
      <c r="Z127" s="192"/>
    </row>
    <row r="128" spans="24:26" x14ac:dyDescent="0.35">
      <c r="X128" s="192"/>
      <c r="Y128" s="192"/>
      <c r="Z128" s="192"/>
    </row>
    <row r="129" spans="24:26" x14ac:dyDescent="0.35">
      <c r="X129" s="192"/>
      <c r="Y129" s="192"/>
      <c r="Z129" s="192"/>
    </row>
    <row r="130" spans="24:26" x14ac:dyDescent="0.35">
      <c r="X130" s="192"/>
      <c r="Y130" s="192"/>
      <c r="Z130" s="192"/>
    </row>
    <row r="131" spans="24:26" x14ac:dyDescent="0.35">
      <c r="X131" s="192"/>
      <c r="Y131" s="192"/>
      <c r="Z131" s="192"/>
    </row>
    <row r="132" spans="24:26" x14ac:dyDescent="0.35">
      <c r="X132" s="192"/>
      <c r="Y132" s="192"/>
      <c r="Z132" s="192"/>
    </row>
    <row r="133" spans="24:26" x14ac:dyDescent="0.35">
      <c r="X133" s="192"/>
      <c r="Y133" s="192"/>
      <c r="Z133" s="192"/>
    </row>
    <row r="134" spans="24:26" x14ac:dyDescent="0.35">
      <c r="X134" s="192"/>
      <c r="Y134" s="192"/>
      <c r="Z134" s="192"/>
    </row>
    <row r="135" spans="24:26" x14ac:dyDescent="0.35">
      <c r="X135" s="192"/>
      <c r="Y135" s="192"/>
      <c r="Z135" s="192"/>
    </row>
    <row r="136" spans="24:26" x14ac:dyDescent="0.35">
      <c r="X136" s="192"/>
      <c r="Y136" s="192"/>
      <c r="Z136" s="192"/>
    </row>
    <row r="137" spans="24:26" x14ac:dyDescent="0.35">
      <c r="X137" s="192"/>
      <c r="Y137" s="192"/>
      <c r="Z137" s="192"/>
    </row>
    <row r="138" spans="24:26" x14ac:dyDescent="0.35">
      <c r="X138" s="192"/>
      <c r="Y138" s="192"/>
      <c r="Z138" s="192"/>
    </row>
    <row r="139" spans="24:26" x14ac:dyDescent="0.35">
      <c r="X139" s="192"/>
      <c r="Y139" s="192"/>
      <c r="Z139" s="192"/>
    </row>
    <row r="140" spans="24:26" x14ac:dyDescent="0.35">
      <c r="X140" s="192"/>
      <c r="Y140" s="192"/>
      <c r="Z140" s="192"/>
    </row>
    <row r="141" spans="24:26" x14ac:dyDescent="0.35">
      <c r="X141" s="192"/>
      <c r="Y141" s="192"/>
      <c r="Z141" s="192"/>
    </row>
    <row r="142" spans="24:26" x14ac:dyDescent="0.35">
      <c r="X142" s="192"/>
      <c r="Y142" s="192"/>
      <c r="Z142" s="192"/>
    </row>
    <row r="143" spans="24:26" x14ac:dyDescent="0.35">
      <c r="X143" s="192"/>
      <c r="Y143" s="192"/>
      <c r="Z143" s="192"/>
    </row>
    <row r="144" spans="24:26" x14ac:dyDescent="0.35">
      <c r="X144" s="192"/>
      <c r="Y144" s="192"/>
      <c r="Z144" s="192"/>
    </row>
    <row r="145" spans="24:26" x14ac:dyDescent="0.35">
      <c r="X145" s="192"/>
      <c r="Y145" s="192"/>
      <c r="Z145" s="192"/>
    </row>
    <row r="146" spans="24:26" x14ac:dyDescent="0.35">
      <c r="X146" s="192"/>
      <c r="Y146" s="192"/>
      <c r="Z146" s="192"/>
    </row>
    <row r="147" spans="24:26" x14ac:dyDescent="0.35">
      <c r="X147" s="192"/>
      <c r="Y147" s="192"/>
      <c r="Z147" s="192"/>
    </row>
    <row r="148" spans="24:26" x14ac:dyDescent="0.35">
      <c r="X148" s="192"/>
      <c r="Y148" s="192"/>
      <c r="Z148" s="192"/>
    </row>
    <row r="149" spans="24:26" x14ac:dyDescent="0.35">
      <c r="X149" s="192"/>
      <c r="Y149" s="192"/>
      <c r="Z149" s="192"/>
    </row>
    <row r="150" spans="24:26" x14ac:dyDescent="0.35">
      <c r="X150" s="192"/>
      <c r="Y150" s="192"/>
      <c r="Z150" s="192"/>
    </row>
    <row r="151" spans="24:26" x14ac:dyDescent="0.35">
      <c r="X151" s="192"/>
      <c r="Y151" s="192"/>
      <c r="Z151" s="192"/>
    </row>
    <row r="152" spans="24:26" x14ac:dyDescent="0.35">
      <c r="X152" s="192"/>
      <c r="Y152" s="192"/>
      <c r="Z152" s="192"/>
    </row>
    <row r="153" spans="24:26" x14ac:dyDescent="0.35">
      <c r="X153" s="192"/>
      <c r="Y153" s="192"/>
      <c r="Z153" s="192"/>
    </row>
    <row r="154" spans="24:26" x14ac:dyDescent="0.35">
      <c r="X154" s="192"/>
      <c r="Y154" s="192"/>
      <c r="Z154" s="192"/>
    </row>
    <row r="155" spans="24:26" x14ac:dyDescent="0.35">
      <c r="X155" s="192"/>
      <c r="Y155" s="192"/>
      <c r="Z155" s="192"/>
    </row>
    <row r="156" spans="24:26" x14ac:dyDescent="0.35">
      <c r="X156" s="192"/>
      <c r="Y156" s="192"/>
      <c r="Z156" s="192"/>
    </row>
    <row r="157" spans="24:26" x14ac:dyDescent="0.35">
      <c r="X157" s="192"/>
      <c r="Y157" s="192"/>
      <c r="Z157" s="192"/>
    </row>
    <row r="158" spans="24:26" x14ac:dyDescent="0.35">
      <c r="X158" s="192"/>
      <c r="Y158" s="192"/>
      <c r="Z158" s="192"/>
    </row>
    <row r="159" spans="24:26" x14ac:dyDescent="0.35">
      <c r="X159" s="192"/>
      <c r="Y159" s="192"/>
      <c r="Z159" s="192"/>
    </row>
    <row r="160" spans="24:26" x14ac:dyDescent="0.35">
      <c r="X160" s="192"/>
      <c r="Y160" s="192"/>
      <c r="Z160" s="192"/>
    </row>
    <row r="161" spans="24:26" x14ac:dyDescent="0.35">
      <c r="X161" s="192"/>
      <c r="Y161" s="192"/>
      <c r="Z161" s="192"/>
    </row>
    <row r="162" spans="24:26" x14ac:dyDescent="0.35">
      <c r="X162" s="192"/>
      <c r="Y162" s="192"/>
      <c r="Z162" s="192"/>
    </row>
    <row r="163" spans="24:26" x14ac:dyDescent="0.35">
      <c r="X163" s="192"/>
      <c r="Y163" s="192"/>
      <c r="Z163" s="192"/>
    </row>
    <row r="164" spans="24:26" x14ac:dyDescent="0.35">
      <c r="X164" s="192"/>
      <c r="Y164" s="192"/>
      <c r="Z164" s="192"/>
    </row>
    <row r="165" spans="24:26" x14ac:dyDescent="0.35">
      <c r="X165" s="192"/>
      <c r="Y165" s="192"/>
      <c r="Z165" s="192"/>
    </row>
    <row r="166" spans="24:26" x14ac:dyDescent="0.35">
      <c r="X166" s="192"/>
      <c r="Y166" s="192"/>
      <c r="Z166" s="192"/>
    </row>
    <row r="167" spans="24:26" x14ac:dyDescent="0.35">
      <c r="X167" s="192"/>
      <c r="Y167" s="192"/>
      <c r="Z167" s="192"/>
    </row>
    <row r="168" spans="24:26" x14ac:dyDescent="0.35">
      <c r="X168" s="192"/>
      <c r="Y168" s="192"/>
      <c r="Z168" s="192"/>
    </row>
    <row r="169" spans="24:26" x14ac:dyDescent="0.35">
      <c r="X169" s="192"/>
      <c r="Y169" s="192"/>
      <c r="Z169" s="192"/>
    </row>
    <row r="170" spans="24:26" x14ac:dyDescent="0.35">
      <c r="X170" s="192"/>
      <c r="Y170" s="192"/>
      <c r="Z170" s="192"/>
    </row>
    <row r="171" spans="24:26" x14ac:dyDescent="0.35">
      <c r="X171" s="192"/>
      <c r="Y171" s="192"/>
      <c r="Z171" s="192"/>
    </row>
    <row r="172" spans="24:26" x14ac:dyDescent="0.35">
      <c r="X172" s="192"/>
      <c r="Y172" s="192"/>
      <c r="Z172" s="192"/>
    </row>
    <row r="173" spans="24:26" x14ac:dyDescent="0.35">
      <c r="X173" s="192"/>
      <c r="Y173" s="192"/>
      <c r="Z173" s="192"/>
    </row>
    <row r="174" spans="24:26" x14ac:dyDescent="0.35">
      <c r="X174" s="192"/>
      <c r="Y174" s="192"/>
      <c r="Z174" s="192"/>
    </row>
    <row r="175" spans="24:26" x14ac:dyDescent="0.35">
      <c r="X175" s="192"/>
      <c r="Y175" s="192"/>
      <c r="Z175" s="192"/>
    </row>
    <row r="176" spans="24:26" x14ac:dyDescent="0.35">
      <c r="X176" s="192"/>
      <c r="Y176" s="192"/>
      <c r="Z176" s="192"/>
    </row>
    <row r="177" spans="24:26" x14ac:dyDescent="0.35">
      <c r="X177" s="192"/>
      <c r="Y177" s="192"/>
      <c r="Z177" s="192"/>
    </row>
    <row r="178" spans="24:26" x14ac:dyDescent="0.35">
      <c r="X178" s="192"/>
      <c r="Y178" s="192"/>
      <c r="Z178" s="192"/>
    </row>
    <row r="179" spans="24:26" x14ac:dyDescent="0.35">
      <c r="X179" s="192"/>
      <c r="Y179" s="192"/>
      <c r="Z179" s="192"/>
    </row>
    <row r="180" spans="24:26" x14ac:dyDescent="0.35">
      <c r="X180" s="192"/>
      <c r="Y180" s="192"/>
      <c r="Z180" s="192"/>
    </row>
    <row r="181" spans="24:26" x14ac:dyDescent="0.35">
      <c r="X181" s="192"/>
      <c r="Y181" s="192"/>
      <c r="Z181" s="192"/>
    </row>
    <row r="182" spans="24:26" x14ac:dyDescent="0.35">
      <c r="X182" s="192"/>
      <c r="Y182" s="192"/>
      <c r="Z182" s="192"/>
    </row>
    <row r="183" spans="24:26" x14ac:dyDescent="0.35">
      <c r="X183" s="192"/>
      <c r="Y183" s="192"/>
      <c r="Z183" s="192"/>
    </row>
    <row r="184" spans="24:26" x14ac:dyDescent="0.35">
      <c r="X184" s="192"/>
      <c r="Y184" s="192"/>
      <c r="Z184" s="192"/>
    </row>
    <row r="185" spans="24:26" x14ac:dyDescent="0.35">
      <c r="X185" s="192"/>
      <c r="Y185" s="192"/>
      <c r="Z185" s="192"/>
    </row>
    <row r="186" spans="24:26" x14ac:dyDescent="0.35">
      <c r="X186" s="192"/>
      <c r="Y186" s="192"/>
      <c r="Z186" s="192"/>
    </row>
    <row r="187" spans="24:26" x14ac:dyDescent="0.35">
      <c r="X187" s="192"/>
      <c r="Y187" s="192"/>
      <c r="Z187" s="192"/>
    </row>
    <row r="188" spans="24:26" x14ac:dyDescent="0.35">
      <c r="X188" s="192"/>
      <c r="Y188" s="192"/>
      <c r="Z188" s="192"/>
    </row>
    <row r="189" spans="24:26" x14ac:dyDescent="0.35">
      <c r="X189" s="192"/>
      <c r="Y189" s="192"/>
      <c r="Z189" s="192"/>
    </row>
    <row r="190" spans="24:26" x14ac:dyDescent="0.35">
      <c r="X190" s="192"/>
      <c r="Y190" s="192"/>
      <c r="Z190" s="192"/>
    </row>
    <row r="191" spans="24:26" x14ac:dyDescent="0.35">
      <c r="X191" s="192"/>
      <c r="Y191" s="192"/>
      <c r="Z191" s="192"/>
    </row>
    <row r="192" spans="24:26" x14ac:dyDescent="0.35">
      <c r="X192" s="192"/>
      <c r="Y192" s="192"/>
      <c r="Z192" s="192"/>
    </row>
    <row r="193" spans="24:26" x14ac:dyDescent="0.35">
      <c r="X193" s="192"/>
      <c r="Y193" s="192"/>
      <c r="Z193" s="192"/>
    </row>
    <row r="194" spans="24:26" x14ac:dyDescent="0.35">
      <c r="X194" s="192"/>
      <c r="Y194" s="192"/>
      <c r="Z194" s="192"/>
    </row>
    <row r="195" spans="24:26" x14ac:dyDescent="0.35">
      <c r="X195" s="192"/>
      <c r="Y195" s="192"/>
      <c r="Z195" s="192"/>
    </row>
    <row r="196" spans="24:26" x14ac:dyDescent="0.35">
      <c r="X196" s="192"/>
      <c r="Y196" s="192"/>
      <c r="Z196" s="192"/>
    </row>
    <row r="197" spans="24:26" x14ac:dyDescent="0.35">
      <c r="X197" s="192"/>
      <c r="Y197" s="192"/>
      <c r="Z197" s="192"/>
    </row>
    <row r="198" spans="24:26" x14ac:dyDescent="0.35">
      <c r="X198" s="192"/>
      <c r="Y198" s="192"/>
      <c r="Z198" s="192"/>
    </row>
    <row r="199" spans="24:26" x14ac:dyDescent="0.35">
      <c r="X199" s="192"/>
      <c r="Y199" s="192"/>
      <c r="Z199" s="192"/>
    </row>
    <row r="200" spans="24:26" x14ac:dyDescent="0.35">
      <c r="X200" s="192"/>
      <c r="Y200" s="192"/>
      <c r="Z200" s="192"/>
    </row>
    <row r="201" spans="24:26" x14ac:dyDescent="0.35">
      <c r="X201" s="192"/>
      <c r="Y201" s="192"/>
      <c r="Z201" s="192"/>
    </row>
    <row r="202" spans="24:26" x14ac:dyDescent="0.35">
      <c r="X202" s="192"/>
      <c r="Y202" s="192"/>
      <c r="Z202" s="192"/>
    </row>
    <row r="203" spans="24:26" x14ac:dyDescent="0.35">
      <c r="X203" s="192"/>
      <c r="Y203" s="192"/>
      <c r="Z203" s="192"/>
    </row>
    <row r="204" spans="24:26" x14ac:dyDescent="0.35">
      <c r="X204" s="192"/>
      <c r="Y204" s="192"/>
      <c r="Z204" s="192"/>
    </row>
    <row r="205" spans="24:26" x14ac:dyDescent="0.35">
      <c r="X205" s="192"/>
      <c r="Y205" s="192"/>
      <c r="Z205" s="192"/>
    </row>
    <row r="206" spans="24:26" x14ac:dyDescent="0.35">
      <c r="X206" s="192"/>
      <c r="Y206" s="192"/>
      <c r="Z206" s="192"/>
    </row>
    <row r="207" spans="24:26" x14ac:dyDescent="0.35">
      <c r="X207" s="192"/>
      <c r="Y207" s="192"/>
      <c r="Z207" s="192"/>
    </row>
    <row r="208" spans="24:26" x14ac:dyDescent="0.35">
      <c r="X208" s="192"/>
      <c r="Y208" s="192"/>
      <c r="Z208" s="192"/>
    </row>
    <row r="209" spans="24:26" x14ac:dyDescent="0.35">
      <c r="X209" s="192"/>
      <c r="Y209" s="192"/>
      <c r="Z209" s="192"/>
    </row>
    <row r="210" spans="24:26" x14ac:dyDescent="0.35">
      <c r="X210" s="192"/>
      <c r="Y210" s="192"/>
      <c r="Z210" s="192"/>
    </row>
    <row r="211" spans="24:26" x14ac:dyDescent="0.35">
      <c r="X211" s="192"/>
      <c r="Y211" s="192"/>
      <c r="Z211" s="192"/>
    </row>
    <row r="212" spans="24:26" x14ac:dyDescent="0.35">
      <c r="X212" s="192"/>
      <c r="Y212" s="192"/>
      <c r="Z212" s="192"/>
    </row>
    <row r="213" spans="24:26" x14ac:dyDescent="0.35">
      <c r="X213" s="192"/>
      <c r="Y213" s="192"/>
      <c r="Z213" s="192"/>
    </row>
    <row r="214" spans="24:26" x14ac:dyDescent="0.35">
      <c r="X214" s="192"/>
      <c r="Y214" s="192"/>
      <c r="Z214" s="192"/>
    </row>
    <row r="215" spans="24:26" x14ac:dyDescent="0.35">
      <c r="X215" s="192"/>
      <c r="Y215" s="192"/>
      <c r="Z215" s="192"/>
    </row>
    <row r="216" spans="24:26" x14ac:dyDescent="0.35">
      <c r="X216" s="192"/>
      <c r="Y216" s="192"/>
      <c r="Z216" s="192"/>
    </row>
    <row r="217" spans="24:26" x14ac:dyDescent="0.35">
      <c r="X217" s="192"/>
      <c r="Y217" s="192"/>
      <c r="Z217" s="192"/>
    </row>
    <row r="218" spans="24:26" x14ac:dyDescent="0.35">
      <c r="X218" s="192"/>
      <c r="Y218" s="192"/>
      <c r="Z218" s="192"/>
    </row>
    <row r="219" spans="24:26" x14ac:dyDescent="0.35">
      <c r="X219" s="192"/>
      <c r="Y219" s="192"/>
      <c r="Z219" s="192"/>
    </row>
    <row r="220" spans="24:26" x14ac:dyDescent="0.35">
      <c r="X220" s="192"/>
      <c r="Y220" s="192"/>
      <c r="Z220" s="192"/>
    </row>
    <row r="221" spans="24:26" x14ac:dyDescent="0.35">
      <c r="X221" s="192"/>
      <c r="Y221" s="192"/>
      <c r="Z221" s="192"/>
    </row>
    <row r="222" spans="24:26" x14ac:dyDescent="0.35">
      <c r="X222" s="192"/>
      <c r="Y222" s="192"/>
      <c r="Z222" s="192"/>
    </row>
    <row r="223" spans="24:26" x14ac:dyDescent="0.35">
      <c r="X223" s="192"/>
      <c r="Y223" s="192"/>
      <c r="Z223" s="192"/>
    </row>
    <row r="224" spans="24:26" x14ac:dyDescent="0.35">
      <c r="X224" s="192"/>
      <c r="Y224" s="192"/>
      <c r="Z224" s="192"/>
    </row>
    <row r="225" spans="24:26" x14ac:dyDescent="0.35">
      <c r="X225" s="192"/>
      <c r="Y225" s="192"/>
      <c r="Z225" s="192"/>
    </row>
    <row r="226" spans="24:26" x14ac:dyDescent="0.35">
      <c r="X226" s="192"/>
      <c r="Y226" s="192"/>
      <c r="Z226" s="192"/>
    </row>
    <row r="227" spans="24:26" x14ac:dyDescent="0.35">
      <c r="X227" s="192"/>
      <c r="Y227" s="192"/>
      <c r="Z227" s="192"/>
    </row>
    <row r="228" spans="24:26" x14ac:dyDescent="0.35">
      <c r="X228" s="192"/>
      <c r="Y228" s="192"/>
      <c r="Z228" s="192"/>
    </row>
    <row r="229" spans="24:26" x14ac:dyDescent="0.35">
      <c r="X229" s="192"/>
      <c r="Y229" s="192"/>
      <c r="Z229" s="192"/>
    </row>
    <row r="230" spans="24:26" x14ac:dyDescent="0.35">
      <c r="X230" s="192"/>
      <c r="Y230" s="192"/>
      <c r="Z230" s="192"/>
    </row>
    <row r="231" spans="24:26" x14ac:dyDescent="0.35">
      <c r="X231" s="192"/>
      <c r="Y231" s="192"/>
      <c r="Z231" s="192"/>
    </row>
    <row r="232" spans="24:26" x14ac:dyDescent="0.35">
      <c r="X232" s="192"/>
      <c r="Y232" s="192"/>
      <c r="Z232" s="192"/>
    </row>
    <row r="233" spans="24:26" x14ac:dyDescent="0.35">
      <c r="X233" s="192"/>
      <c r="Y233" s="192"/>
      <c r="Z233" s="192"/>
    </row>
    <row r="234" spans="24:26" x14ac:dyDescent="0.35">
      <c r="X234" s="192"/>
      <c r="Y234" s="192"/>
      <c r="Z234" s="192"/>
    </row>
    <row r="235" spans="24:26" x14ac:dyDescent="0.35">
      <c r="X235" s="192"/>
      <c r="Y235" s="192"/>
      <c r="Z235" s="192"/>
    </row>
    <row r="236" spans="24:26" x14ac:dyDescent="0.35">
      <c r="X236" s="192"/>
      <c r="Y236" s="192"/>
      <c r="Z236" s="192"/>
    </row>
    <row r="237" spans="24:26" x14ac:dyDescent="0.35">
      <c r="X237" s="192"/>
      <c r="Y237" s="192"/>
      <c r="Z237" s="192"/>
    </row>
    <row r="238" spans="24:26" x14ac:dyDescent="0.35">
      <c r="X238" s="192"/>
      <c r="Y238" s="192"/>
      <c r="Z238" s="192"/>
    </row>
    <row r="239" spans="24:26" x14ac:dyDescent="0.35">
      <c r="X239" s="192"/>
      <c r="Y239" s="192"/>
      <c r="Z239" s="192"/>
    </row>
    <row r="240" spans="24:26" x14ac:dyDescent="0.35">
      <c r="X240" s="192"/>
      <c r="Y240" s="192"/>
      <c r="Z240" s="192"/>
    </row>
    <row r="241" spans="24:26" x14ac:dyDescent="0.35">
      <c r="X241" s="192"/>
      <c r="Y241" s="192"/>
      <c r="Z241" s="192"/>
    </row>
    <row r="242" spans="24:26" x14ac:dyDescent="0.35">
      <c r="X242" s="192"/>
      <c r="Y242" s="192"/>
      <c r="Z242" s="192"/>
    </row>
    <row r="243" spans="24:26" x14ac:dyDescent="0.35">
      <c r="X243" s="192"/>
      <c r="Y243" s="192"/>
      <c r="Z243" s="192"/>
    </row>
    <row r="244" spans="24:26" x14ac:dyDescent="0.35">
      <c r="X244" s="192"/>
      <c r="Y244" s="192"/>
      <c r="Z244" s="192"/>
    </row>
    <row r="245" spans="24:26" x14ac:dyDescent="0.35">
      <c r="X245" s="192"/>
      <c r="Y245" s="192"/>
      <c r="Z245" s="192"/>
    </row>
    <row r="246" spans="24:26" x14ac:dyDescent="0.35">
      <c r="X246" s="192"/>
      <c r="Y246" s="192"/>
      <c r="Z246" s="192"/>
    </row>
    <row r="247" spans="24:26" x14ac:dyDescent="0.35">
      <c r="X247" s="192"/>
      <c r="Y247" s="192"/>
      <c r="Z247" s="192"/>
    </row>
    <row r="248" spans="24:26" x14ac:dyDescent="0.35">
      <c r="X248" s="192"/>
      <c r="Y248" s="192"/>
      <c r="Z248" s="192"/>
    </row>
    <row r="249" spans="24:26" x14ac:dyDescent="0.35">
      <c r="X249" s="192"/>
      <c r="Y249" s="192"/>
      <c r="Z249" s="192"/>
    </row>
    <row r="250" spans="24:26" x14ac:dyDescent="0.35">
      <c r="X250" s="192"/>
      <c r="Y250" s="192"/>
      <c r="Z250" s="192"/>
    </row>
    <row r="251" spans="24:26" x14ac:dyDescent="0.35">
      <c r="X251" s="192"/>
      <c r="Y251" s="192"/>
      <c r="Z251" s="192"/>
    </row>
    <row r="252" spans="24:26" x14ac:dyDescent="0.35">
      <c r="X252" s="192"/>
      <c r="Y252" s="192"/>
      <c r="Z252" s="192"/>
    </row>
    <row r="253" spans="24:26" x14ac:dyDescent="0.35">
      <c r="X253" s="192"/>
      <c r="Y253" s="192"/>
      <c r="Z253" s="192"/>
    </row>
    <row r="254" spans="24:26" x14ac:dyDescent="0.35">
      <c r="X254" s="192"/>
      <c r="Y254" s="192"/>
      <c r="Z254" s="192"/>
    </row>
    <row r="255" spans="24:26" x14ac:dyDescent="0.35">
      <c r="X255" s="192"/>
      <c r="Y255" s="192"/>
      <c r="Z255" s="192"/>
    </row>
    <row r="256" spans="24:26" x14ac:dyDescent="0.35">
      <c r="X256" s="192"/>
      <c r="Y256" s="192"/>
      <c r="Z256" s="192"/>
    </row>
    <row r="257" spans="24:26" x14ac:dyDescent="0.35">
      <c r="X257" s="192"/>
      <c r="Y257" s="192"/>
      <c r="Z257" s="192"/>
    </row>
    <row r="258" spans="24:26" x14ac:dyDescent="0.35">
      <c r="X258" s="192"/>
      <c r="Y258" s="192"/>
      <c r="Z258" s="192"/>
    </row>
    <row r="259" spans="24:26" x14ac:dyDescent="0.35">
      <c r="X259" s="192"/>
      <c r="Y259" s="192"/>
      <c r="Z259" s="192"/>
    </row>
    <row r="260" spans="24:26" x14ac:dyDescent="0.35">
      <c r="X260" s="192"/>
      <c r="Y260" s="192"/>
      <c r="Z260" s="192"/>
    </row>
    <row r="261" spans="24:26" x14ac:dyDescent="0.35">
      <c r="X261" s="192"/>
      <c r="Y261" s="192"/>
      <c r="Z261" s="192"/>
    </row>
    <row r="262" spans="24:26" x14ac:dyDescent="0.35">
      <c r="X262" s="192"/>
      <c r="Y262" s="192"/>
      <c r="Z262" s="192"/>
    </row>
    <row r="263" spans="24:26" x14ac:dyDescent="0.35">
      <c r="X263" s="192"/>
      <c r="Y263" s="192"/>
      <c r="Z263" s="192"/>
    </row>
    <row r="264" spans="24:26" x14ac:dyDescent="0.35">
      <c r="X264" s="192"/>
      <c r="Y264" s="192"/>
      <c r="Z264" s="192"/>
    </row>
    <row r="265" spans="24:26" x14ac:dyDescent="0.35">
      <c r="X265" s="192"/>
      <c r="Y265" s="192"/>
      <c r="Z265" s="192"/>
    </row>
    <row r="266" spans="24:26" x14ac:dyDescent="0.35">
      <c r="X266" s="192"/>
      <c r="Y266" s="192"/>
      <c r="Z266" s="192"/>
    </row>
    <row r="267" spans="24:26" x14ac:dyDescent="0.35">
      <c r="X267" s="192"/>
      <c r="Y267" s="192"/>
      <c r="Z267" s="192"/>
    </row>
    <row r="268" spans="24:26" x14ac:dyDescent="0.35">
      <c r="X268" s="192"/>
      <c r="Y268" s="192"/>
      <c r="Z268" s="192"/>
    </row>
    <row r="269" spans="24:26" x14ac:dyDescent="0.35">
      <c r="X269" s="192"/>
      <c r="Y269" s="192"/>
      <c r="Z269" s="192"/>
    </row>
    <row r="270" spans="24:26" x14ac:dyDescent="0.35">
      <c r="X270" s="192"/>
      <c r="Y270" s="192"/>
      <c r="Z270" s="192"/>
    </row>
    <row r="271" spans="24:26" x14ac:dyDescent="0.35">
      <c r="X271" s="192"/>
      <c r="Y271" s="192"/>
      <c r="Z271" s="192"/>
    </row>
    <row r="272" spans="24:26" x14ac:dyDescent="0.35">
      <c r="X272" s="192"/>
      <c r="Y272" s="192"/>
      <c r="Z272" s="192"/>
    </row>
    <row r="273" spans="24:26" x14ac:dyDescent="0.35">
      <c r="X273" s="192"/>
      <c r="Y273" s="192"/>
      <c r="Z273" s="192"/>
    </row>
    <row r="274" spans="24:26" x14ac:dyDescent="0.35">
      <c r="X274" s="192"/>
      <c r="Y274" s="192"/>
      <c r="Z274" s="192"/>
    </row>
    <row r="275" spans="24:26" x14ac:dyDescent="0.35">
      <c r="X275" s="192"/>
      <c r="Y275" s="192"/>
      <c r="Z275" s="192"/>
    </row>
    <row r="276" spans="24:26" x14ac:dyDescent="0.35">
      <c r="X276" s="192"/>
      <c r="Y276" s="192"/>
      <c r="Z276" s="192"/>
    </row>
    <row r="277" spans="24:26" x14ac:dyDescent="0.35">
      <c r="X277" s="192"/>
      <c r="Y277" s="192"/>
      <c r="Z277" s="192"/>
    </row>
    <row r="278" spans="24:26" x14ac:dyDescent="0.35">
      <c r="X278" s="192"/>
      <c r="Y278" s="192"/>
      <c r="Z278" s="192"/>
    </row>
    <row r="279" spans="24:26" x14ac:dyDescent="0.35">
      <c r="X279" s="192"/>
      <c r="Y279" s="192"/>
      <c r="Z279" s="192"/>
    </row>
    <row r="280" spans="24:26" x14ac:dyDescent="0.35">
      <c r="X280" s="192"/>
      <c r="Y280" s="192"/>
      <c r="Z280" s="192"/>
    </row>
    <row r="281" spans="24:26" x14ac:dyDescent="0.35">
      <c r="X281" s="192"/>
      <c r="Y281" s="192"/>
      <c r="Z281" s="192"/>
    </row>
    <row r="282" spans="24:26" x14ac:dyDescent="0.35">
      <c r="X282" s="192"/>
      <c r="Y282" s="192"/>
      <c r="Z282" s="192"/>
    </row>
    <row r="283" spans="24:26" x14ac:dyDescent="0.35">
      <c r="X283" s="192"/>
      <c r="Y283" s="192"/>
      <c r="Z283" s="192"/>
    </row>
    <row r="284" spans="24:26" x14ac:dyDescent="0.35">
      <c r="X284" s="192"/>
      <c r="Y284" s="192"/>
      <c r="Z284" s="192"/>
    </row>
    <row r="285" spans="24:26" x14ac:dyDescent="0.35">
      <c r="X285" s="192"/>
      <c r="Y285" s="192"/>
      <c r="Z285" s="192"/>
    </row>
    <row r="286" spans="24:26" x14ac:dyDescent="0.35">
      <c r="X286" s="192"/>
      <c r="Y286" s="192"/>
      <c r="Z286" s="192"/>
    </row>
    <row r="287" spans="24:26" x14ac:dyDescent="0.35">
      <c r="X287" s="192"/>
      <c r="Y287" s="192"/>
      <c r="Z287" s="192"/>
    </row>
    <row r="288" spans="24:26" x14ac:dyDescent="0.35">
      <c r="X288" s="192"/>
      <c r="Y288" s="192"/>
      <c r="Z288" s="192"/>
    </row>
    <row r="289" spans="24:26" x14ac:dyDescent="0.35">
      <c r="X289" s="192"/>
      <c r="Y289" s="192"/>
      <c r="Z289" s="192"/>
    </row>
    <row r="290" spans="24:26" x14ac:dyDescent="0.35">
      <c r="X290" s="192"/>
      <c r="Y290" s="192"/>
      <c r="Z290" s="192"/>
    </row>
    <row r="291" spans="24:26" x14ac:dyDescent="0.35">
      <c r="X291" s="192"/>
      <c r="Y291" s="192"/>
      <c r="Z291" s="192"/>
    </row>
    <row r="292" spans="24:26" x14ac:dyDescent="0.35">
      <c r="X292" s="192"/>
      <c r="Y292" s="192"/>
      <c r="Z292" s="192"/>
    </row>
    <row r="293" spans="24:26" x14ac:dyDescent="0.35">
      <c r="X293" s="192"/>
      <c r="Y293" s="192"/>
      <c r="Z293" s="192"/>
    </row>
    <row r="294" spans="24:26" x14ac:dyDescent="0.35">
      <c r="X294" s="192"/>
      <c r="Y294" s="192"/>
      <c r="Z294" s="192"/>
    </row>
    <row r="295" spans="24:26" x14ac:dyDescent="0.35">
      <c r="X295" s="192"/>
      <c r="Y295" s="192"/>
      <c r="Z295" s="192"/>
    </row>
    <row r="296" spans="24:26" x14ac:dyDescent="0.35">
      <c r="X296" s="192"/>
      <c r="Y296" s="192"/>
      <c r="Z296" s="192"/>
    </row>
    <row r="297" spans="24:26" x14ac:dyDescent="0.35">
      <c r="X297" s="192"/>
      <c r="Y297" s="192"/>
      <c r="Z297" s="192"/>
    </row>
    <row r="298" spans="24:26" x14ac:dyDescent="0.35">
      <c r="X298" s="192"/>
      <c r="Y298" s="192"/>
      <c r="Z298" s="192"/>
    </row>
    <row r="299" spans="24:26" x14ac:dyDescent="0.35">
      <c r="X299" s="192"/>
      <c r="Y299" s="192"/>
      <c r="Z299" s="192"/>
    </row>
    <row r="300" spans="24:26" x14ac:dyDescent="0.35">
      <c r="X300" s="192"/>
      <c r="Y300" s="192"/>
      <c r="Z300" s="192"/>
    </row>
    <row r="301" spans="24:26" x14ac:dyDescent="0.35">
      <c r="X301" s="192"/>
      <c r="Y301" s="192"/>
      <c r="Z301" s="192"/>
    </row>
    <row r="302" spans="24:26" x14ac:dyDescent="0.35">
      <c r="X302" s="192"/>
      <c r="Y302" s="192"/>
      <c r="Z302" s="192"/>
    </row>
    <row r="303" spans="24:26" x14ac:dyDescent="0.35">
      <c r="X303" s="192"/>
      <c r="Y303" s="192"/>
      <c r="Z303" s="192"/>
    </row>
    <row r="304" spans="24:26" x14ac:dyDescent="0.35">
      <c r="X304" s="192"/>
      <c r="Y304" s="192"/>
      <c r="Z304" s="192"/>
    </row>
    <row r="305" spans="24:26" x14ac:dyDescent="0.35">
      <c r="X305" s="192"/>
      <c r="Y305" s="192"/>
      <c r="Z305" s="192"/>
    </row>
    <row r="306" spans="24:26" x14ac:dyDescent="0.35">
      <c r="X306" s="192"/>
      <c r="Y306" s="192"/>
      <c r="Z306" s="192"/>
    </row>
    <row r="307" spans="24:26" x14ac:dyDescent="0.35">
      <c r="X307" s="192"/>
      <c r="Y307" s="192"/>
      <c r="Z307" s="192"/>
    </row>
    <row r="308" spans="24:26" x14ac:dyDescent="0.35">
      <c r="X308" s="192"/>
      <c r="Y308" s="192"/>
      <c r="Z308" s="192"/>
    </row>
    <row r="309" spans="24:26" x14ac:dyDescent="0.35">
      <c r="X309" s="192"/>
      <c r="Y309" s="192"/>
      <c r="Z309" s="192"/>
    </row>
    <row r="310" spans="24:26" x14ac:dyDescent="0.35">
      <c r="X310" s="192"/>
      <c r="Y310" s="192"/>
      <c r="Z310" s="192"/>
    </row>
    <row r="311" spans="24:26" x14ac:dyDescent="0.35">
      <c r="X311" s="192"/>
      <c r="Y311" s="192"/>
      <c r="Z311" s="192"/>
    </row>
    <row r="312" spans="24:26" x14ac:dyDescent="0.35">
      <c r="X312" s="192"/>
      <c r="Y312" s="192"/>
      <c r="Z312" s="192"/>
    </row>
    <row r="313" spans="24:26" x14ac:dyDescent="0.35">
      <c r="X313" s="192"/>
      <c r="Y313" s="192"/>
      <c r="Z313" s="192"/>
    </row>
    <row r="314" spans="24:26" x14ac:dyDescent="0.35">
      <c r="X314" s="192"/>
      <c r="Y314" s="192"/>
      <c r="Z314" s="192"/>
    </row>
    <row r="315" spans="24:26" x14ac:dyDescent="0.35">
      <c r="X315" s="192"/>
      <c r="Y315" s="192"/>
      <c r="Z315" s="192"/>
    </row>
    <row r="316" spans="24:26" x14ac:dyDescent="0.35">
      <c r="X316" s="192"/>
      <c r="Y316" s="192"/>
      <c r="Z316" s="192"/>
    </row>
    <row r="317" spans="24:26" x14ac:dyDescent="0.35">
      <c r="X317" s="192"/>
      <c r="Y317" s="192"/>
      <c r="Z317" s="192"/>
    </row>
    <row r="318" spans="24:26" x14ac:dyDescent="0.35">
      <c r="X318" s="192"/>
      <c r="Y318" s="192"/>
      <c r="Z318" s="192"/>
    </row>
    <row r="319" spans="24:26" x14ac:dyDescent="0.35">
      <c r="X319" s="192"/>
      <c r="Y319" s="192"/>
      <c r="Z319" s="192"/>
    </row>
    <row r="320" spans="24:26" x14ac:dyDescent="0.35">
      <c r="X320" s="192"/>
      <c r="Y320" s="192"/>
      <c r="Z320" s="192"/>
    </row>
    <row r="321" spans="24:26" x14ac:dyDescent="0.35">
      <c r="X321" s="192"/>
      <c r="Y321" s="192"/>
      <c r="Z321" s="192"/>
    </row>
    <row r="322" spans="24:26" x14ac:dyDescent="0.35">
      <c r="X322" s="192"/>
      <c r="Y322" s="192"/>
      <c r="Z322" s="192"/>
    </row>
    <row r="323" spans="24:26" x14ac:dyDescent="0.35">
      <c r="X323" s="192"/>
      <c r="Y323" s="192"/>
      <c r="Z323" s="192"/>
    </row>
    <row r="324" spans="24:26" x14ac:dyDescent="0.35">
      <c r="X324" s="192"/>
      <c r="Y324" s="192"/>
      <c r="Z324" s="192"/>
    </row>
    <row r="325" spans="24:26" x14ac:dyDescent="0.35">
      <c r="X325" s="192"/>
      <c r="Y325" s="192"/>
      <c r="Z325" s="192"/>
    </row>
    <row r="326" spans="24:26" x14ac:dyDescent="0.35">
      <c r="X326" s="192"/>
      <c r="Y326" s="192"/>
      <c r="Z326" s="192"/>
    </row>
    <row r="327" spans="24:26" x14ac:dyDescent="0.35">
      <c r="X327" s="192"/>
      <c r="Y327" s="192"/>
      <c r="Z327" s="192"/>
    </row>
    <row r="328" spans="24:26" x14ac:dyDescent="0.35">
      <c r="X328" s="192"/>
      <c r="Y328" s="192"/>
      <c r="Z328" s="192"/>
    </row>
    <row r="329" spans="24:26" x14ac:dyDescent="0.35">
      <c r="X329" s="192"/>
      <c r="Y329" s="192"/>
      <c r="Z329" s="192"/>
    </row>
    <row r="330" spans="24:26" x14ac:dyDescent="0.35">
      <c r="X330" s="192"/>
      <c r="Y330" s="192"/>
      <c r="Z330" s="192"/>
    </row>
    <row r="331" spans="24:26" x14ac:dyDescent="0.35">
      <c r="X331" s="192"/>
      <c r="Y331" s="192"/>
      <c r="Z331" s="192"/>
    </row>
    <row r="332" spans="24:26" x14ac:dyDescent="0.35">
      <c r="X332" s="192"/>
      <c r="Y332" s="192"/>
      <c r="Z332" s="192"/>
    </row>
    <row r="333" spans="24:26" x14ac:dyDescent="0.35">
      <c r="X333" s="192"/>
      <c r="Y333" s="192"/>
      <c r="Z333" s="192"/>
    </row>
    <row r="334" spans="24:26" x14ac:dyDescent="0.35">
      <c r="X334" s="192"/>
      <c r="Y334" s="192"/>
      <c r="Z334" s="192"/>
    </row>
    <row r="335" spans="24:26" x14ac:dyDescent="0.35">
      <c r="X335" s="192"/>
      <c r="Y335" s="192"/>
      <c r="Z335" s="192"/>
    </row>
    <row r="336" spans="24:26" x14ac:dyDescent="0.35">
      <c r="X336" s="192"/>
      <c r="Y336" s="192"/>
      <c r="Z336" s="192"/>
    </row>
    <row r="337" spans="24:26" x14ac:dyDescent="0.35">
      <c r="X337" s="192"/>
      <c r="Y337" s="192"/>
      <c r="Z337" s="192"/>
    </row>
    <row r="338" spans="24:26" x14ac:dyDescent="0.35">
      <c r="X338" s="192"/>
      <c r="Y338" s="192"/>
      <c r="Z338" s="192"/>
    </row>
    <row r="339" spans="24:26" x14ac:dyDescent="0.35">
      <c r="X339" s="192"/>
      <c r="Y339" s="192"/>
      <c r="Z339" s="192"/>
    </row>
    <row r="340" spans="24:26" x14ac:dyDescent="0.35">
      <c r="X340" s="192"/>
      <c r="Y340" s="192"/>
      <c r="Z340" s="192"/>
    </row>
    <row r="341" spans="24:26" x14ac:dyDescent="0.35">
      <c r="X341" s="192"/>
      <c r="Y341" s="192"/>
      <c r="Z341" s="192"/>
    </row>
    <row r="342" spans="24:26" x14ac:dyDescent="0.35">
      <c r="X342" s="192"/>
      <c r="Y342" s="192"/>
      <c r="Z342" s="192"/>
    </row>
    <row r="343" spans="24:26" x14ac:dyDescent="0.35">
      <c r="X343" s="192"/>
      <c r="Y343" s="192"/>
      <c r="Z343" s="192"/>
    </row>
    <row r="344" spans="24:26" x14ac:dyDescent="0.35">
      <c r="X344" s="192"/>
      <c r="Y344" s="192"/>
      <c r="Z344" s="192"/>
    </row>
    <row r="345" spans="24:26" x14ac:dyDescent="0.35">
      <c r="X345" s="192"/>
      <c r="Y345" s="192"/>
      <c r="Z345" s="192"/>
    </row>
    <row r="346" spans="24:26" x14ac:dyDescent="0.35">
      <c r="X346" s="192"/>
      <c r="Y346" s="192"/>
      <c r="Z346" s="192"/>
    </row>
    <row r="347" spans="24:26" x14ac:dyDescent="0.35">
      <c r="X347" s="192"/>
      <c r="Y347" s="192"/>
      <c r="Z347" s="192"/>
    </row>
    <row r="348" spans="24:26" x14ac:dyDescent="0.35">
      <c r="X348" s="192"/>
      <c r="Y348" s="192"/>
      <c r="Z348" s="192"/>
    </row>
    <row r="349" spans="24:26" x14ac:dyDescent="0.35">
      <c r="X349" s="192"/>
      <c r="Y349" s="192"/>
      <c r="Z349" s="192"/>
    </row>
    <row r="350" spans="24:26" x14ac:dyDescent="0.35">
      <c r="X350" s="192"/>
      <c r="Y350" s="192"/>
      <c r="Z350" s="192"/>
    </row>
    <row r="351" spans="24:26" x14ac:dyDescent="0.35">
      <c r="X351" s="192"/>
      <c r="Y351" s="192"/>
      <c r="Z351" s="192"/>
    </row>
    <row r="352" spans="24:26" x14ac:dyDescent="0.35">
      <c r="X352" s="192"/>
      <c r="Y352" s="192"/>
      <c r="Z352" s="192"/>
    </row>
    <row r="353" spans="24:26" x14ac:dyDescent="0.35">
      <c r="X353" s="192"/>
      <c r="Y353" s="192"/>
      <c r="Z353" s="192"/>
    </row>
    <row r="354" spans="24:26" x14ac:dyDescent="0.35">
      <c r="X354" s="192"/>
      <c r="Y354" s="192"/>
      <c r="Z354" s="192"/>
    </row>
    <row r="355" spans="24:26" x14ac:dyDescent="0.35">
      <c r="X355" s="192"/>
      <c r="Y355" s="192"/>
      <c r="Z355" s="192"/>
    </row>
    <row r="356" spans="24:26" x14ac:dyDescent="0.35">
      <c r="X356" s="192"/>
      <c r="Y356" s="192"/>
      <c r="Z356" s="192"/>
    </row>
    <row r="357" spans="24:26" x14ac:dyDescent="0.35">
      <c r="X357" s="192"/>
      <c r="Y357" s="192"/>
      <c r="Z357" s="192"/>
    </row>
    <row r="358" spans="24:26" x14ac:dyDescent="0.35">
      <c r="X358" s="192"/>
      <c r="Y358" s="192"/>
      <c r="Z358" s="192"/>
    </row>
    <row r="359" spans="24:26" x14ac:dyDescent="0.35">
      <c r="X359" s="192"/>
      <c r="Y359" s="192"/>
      <c r="Z359" s="192"/>
    </row>
    <row r="360" spans="24:26" x14ac:dyDescent="0.35">
      <c r="X360" s="192"/>
      <c r="Y360" s="192"/>
      <c r="Z360" s="192"/>
    </row>
    <row r="361" spans="24:26" x14ac:dyDescent="0.35">
      <c r="X361" s="192"/>
      <c r="Y361" s="192"/>
      <c r="Z361" s="192"/>
    </row>
    <row r="362" spans="24:26" x14ac:dyDescent="0.35">
      <c r="X362" s="192"/>
      <c r="Y362" s="192"/>
      <c r="Z362" s="192"/>
    </row>
    <row r="363" spans="24:26" x14ac:dyDescent="0.35">
      <c r="X363" s="192"/>
      <c r="Y363" s="192"/>
      <c r="Z363" s="192"/>
    </row>
    <row r="364" spans="24:26" x14ac:dyDescent="0.35">
      <c r="X364" s="192"/>
      <c r="Y364" s="192"/>
      <c r="Z364" s="192"/>
    </row>
    <row r="365" spans="24:26" x14ac:dyDescent="0.35">
      <c r="X365" s="192"/>
      <c r="Y365" s="192"/>
      <c r="Z365" s="192"/>
    </row>
    <row r="366" spans="24:26" x14ac:dyDescent="0.35">
      <c r="X366" s="192"/>
      <c r="Y366" s="192"/>
      <c r="Z366" s="192"/>
    </row>
    <row r="367" spans="24:26" x14ac:dyDescent="0.35">
      <c r="X367" s="192"/>
      <c r="Y367" s="192"/>
      <c r="Z367" s="192"/>
    </row>
    <row r="368" spans="24:26" x14ac:dyDescent="0.35">
      <c r="X368" s="192"/>
      <c r="Y368" s="192"/>
      <c r="Z368" s="192"/>
    </row>
    <row r="369" spans="24:26" x14ac:dyDescent="0.35">
      <c r="X369" s="192"/>
      <c r="Y369" s="192"/>
      <c r="Z369" s="192"/>
    </row>
    <row r="370" spans="24:26" x14ac:dyDescent="0.35">
      <c r="X370" s="192"/>
      <c r="Y370" s="192"/>
      <c r="Z370" s="192"/>
    </row>
    <row r="371" spans="24:26" x14ac:dyDescent="0.35">
      <c r="X371" s="192"/>
      <c r="Y371" s="192"/>
      <c r="Z371" s="192"/>
    </row>
    <row r="372" spans="24:26" x14ac:dyDescent="0.35">
      <c r="X372" s="192"/>
      <c r="Y372" s="192"/>
      <c r="Z372" s="192"/>
    </row>
    <row r="373" spans="24:26" x14ac:dyDescent="0.35">
      <c r="X373" s="192"/>
      <c r="Y373" s="192"/>
      <c r="Z373" s="192"/>
    </row>
    <row r="374" spans="24:26" x14ac:dyDescent="0.35">
      <c r="X374" s="192"/>
      <c r="Y374" s="192"/>
      <c r="Z374" s="192"/>
    </row>
    <row r="375" spans="24:26" x14ac:dyDescent="0.35">
      <c r="X375" s="192"/>
      <c r="Y375" s="192"/>
      <c r="Z375" s="192"/>
    </row>
    <row r="376" spans="24:26" x14ac:dyDescent="0.35">
      <c r="X376" s="192"/>
      <c r="Y376" s="192"/>
      <c r="Z376" s="192"/>
    </row>
    <row r="377" spans="24:26" x14ac:dyDescent="0.35">
      <c r="X377" s="192"/>
      <c r="Y377" s="192"/>
      <c r="Z377" s="192"/>
    </row>
    <row r="378" spans="24:26" x14ac:dyDescent="0.35">
      <c r="X378" s="192"/>
      <c r="Y378" s="192"/>
      <c r="Z378" s="192"/>
    </row>
    <row r="379" spans="24:26" x14ac:dyDescent="0.35">
      <c r="X379" s="192"/>
      <c r="Y379" s="192"/>
      <c r="Z379" s="192"/>
    </row>
    <row r="380" spans="24:26" x14ac:dyDescent="0.35">
      <c r="X380" s="192"/>
      <c r="Y380" s="192"/>
      <c r="Z380" s="192"/>
    </row>
    <row r="381" spans="24:26" x14ac:dyDescent="0.35">
      <c r="X381" s="192"/>
      <c r="Y381" s="192"/>
      <c r="Z381" s="192"/>
    </row>
    <row r="382" spans="24:26" x14ac:dyDescent="0.35">
      <c r="X382" s="192"/>
      <c r="Y382" s="192"/>
      <c r="Z382" s="192"/>
    </row>
    <row r="383" spans="24:26" x14ac:dyDescent="0.35">
      <c r="X383" s="192"/>
      <c r="Y383" s="192"/>
      <c r="Z383" s="192"/>
    </row>
    <row r="384" spans="24:26" x14ac:dyDescent="0.35">
      <c r="X384" s="192"/>
      <c r="Y384" s="192"/>
      <c r="Z384" s="192"/>
    </row>
    <row r="385" spans="24:26" x14ac:dyDescent="0.35">
      <c r="X385" s="192"/>
      <c r="Y385" s="192"/>
      <c r="Z385" s="192"/>
    </row>
    <row r="386" spans="24:26" x14ac:dyDescent="0.35">
      <c r="X386" s="192"/>
      <c r="Y386" s="192"/>
      <c r="Z386" s="192"/>
    </row>
    <row r="387" spans="24:26" x14ac:dyDescent="0.35">
      <c r="X387" s="192"/>
      <c r="Y387" s="192"/>
      <c r="Z387" s="192"/>
    </row>
    <row r="388" spans="24:26" x14ac:dyDescent="0.35">
      <c r="X388" s="192"/>
      <c r="Y388" s="192"/>
      <c r="Z388" s="192"/>
    </row>
    <row r="389" spans="24:26" x14ac:dyDescent="0.35">
      <c r="X389" s="192"/>
      <c r="Y389" s="192"/>
      <c r="Z389" s="192"/>
    </row>
    <row r="390" spans="24:26" x14ac:dyDescent="0.35">
      <c r="X390" s="192"/>
      <c r="Y390" s="192"/>
      <c r="Z390" s="192"/>
    </row>
    <row r="391" spans="24:26" x14ac:dyDescent="0.35">
      <c r="X391" s="192"/>
      <c r="Y391" s="192"/>
      <c r="Z391" s="192"/>
    </row>
    <row r="392" spans="24:26" x14ac:dyDescent="0.35">
      <c r="X392" s="192"/>
      <c r="Y392" s="192"/>
      <c r="Z392" s="192"/>
    </row>
    <row r="393" spans="24:26" x14ac:dyDescent="0.35">
      <c r="X393" s="192"/>
      <c r="Y393" s="192"/>
      <c r="Z393" s="192"/>
    </row>
    <row r="394" spans="24:26" x14ac:dyDescent="0.35">
      <c r="X394" s="192"/>
      <c r="Y394" s="192"/>
      <c r="Z394" s="192"/>
    </row>
    <row r="395" spans="24:26" x14ac:dyDescent="0.35">
      <c r="X395" s="192"/>
      <c r="Y395" s="192"/>
      <c r="Z395" s="192"/>
    </row>
    <row r="396" spans="24:26" x14ac:dyDescent="0.35">
      <c r="X396" s="192"/>
      <c r="Y396" s="192"/>
      <c r="Z396" s="192"/>
    </row>
    <row r="397" spans="24:26" x14ac:dyDescent="0.35">
      <c r="X397" s="192"/>
      <c r="Y397" s="192"/>
      <c r="Z397" s="192"/>
    </row>
    <row r="398" spans="24:26" x14ac:dyDescent="0.35">
      <c r="X398" s="192"/>
      <c r="Y398" s="192"/>
      <c r="Z398" s="192"/>
    </row>
    <row r="399" spans="24:26" x14ac:dyDescent="0.35">
      <c r="X399" s="192"/>
      <c r="Y399" s="192"/>
      <c r="Z399" s="192"/>
    </row>
    <row r="400" spans="24:26" x14ac:dyDescent="0.35">
      <c r="X400" s="192"/>
      <c r="Y400" s="192"/>
      <c r="Z400" s="192"/>
    </row>
    <row r="401" spans="24:26" x14ac:dyDescent="0.35">
      <c r="X401" s="192"/>
      <c r="Y401" s="192"/>
      <c r="Z401" s="192"/>
    </row>
    <row r="402" spans="24:26" x14ac:dyDescent="0.35">
      <c r="X402" s="192"/>
      <c r="Y402" s="192"/>
      <c r="Z402" s="192"/>
    </row>
    <row r="403" spans="24:26" x14ac:dyDescent="0.35">
      <c r="X403" s="192"/>
      <c r="Y403" s="192"/>
      <c r="Z403" s="192"/>
    </row>
    <row r="404" spans="24:26" x14ac:dyDescent="0.35">
      <c r="X404" s="192"/>
      <c r="Y404" s="192"/>
      <c r="Z404" s="192"/>
    </row>
    <row r="405" spans="24:26" x14ac:dyDescent="0.35">
      <c r="X405" s="192"/>
      <c r="Y405" s="192"/>
      <c r="Z405" s="192"/>
    </row>
    <row r="406" spans="24:26" x14ac:dyDescent="0.35">
      <c r="X406" s="192"/>
      <c r="Y406" s="192"/>
      <c r="Z406" s="192"/>
    </row>
  </sheetData>
  <mergeCells count="33">
    <mergeCell ref="K9:N9"/>
    <mergeCell ref="F2:M2"/>
    <mergeCell ref="K4:N4"/>
    <mergeCell ref="B20:B22"/>
    <mergeCell ref="B23:B25"/>
    <mergeCell ref="B11:B13"/>
    <mergeCell ref="B14:B16"/>
    <mergeCell ref="B17:B19"/>
    <mergeCell ref="F3:I3"/>
    <mergeCell ref="F4:I4"/>
    <mergeCell ref="F5:I5"/>
    <mergeCell ref="F7:I7"/>
    <mergeCell ref="F6:I6"/>
    <mergeCell ref="A11:A19"/>
    <mergeCell ref="A20:A28"/>
    <mergeCell ref="A29:A32"/>
    <mergeCell ref="A33:B35"/>
    <mergeCell ref="F9:I9"/>
    <mergeCell ref="B26:B28"/>
    <mergeCell ref="X3:Z3"/>
    <mergeCell ref="X5:Z5"/>
    <mergeCell ref="X6:Z6"/>
    <mergeCell ref="A8:I8"/>
    <mergeCell ref="K7:N7"/>
    <mergeCell ref="K3:N3"/>
    <mergeCell ref="T3:V3"/>
    <mergeCell ref="T4:V4"/>
    <mergeCell ref="T5:V5"/>
    <mergeCell ref="T7:V7"/>
    <mergeCell ref="P3:R3"/>
    <mergeCell ref="P4:R4"/>
    <mergeCell ref="P5:R5"/>
    <mergeCell ref="P7:R7"/>
  </mergeCells>
  <pageMargins left="0.25" right="0.25" top="0.75" bottom="0.75" header="0.3" footer="0.3"/>
  <pageSetup paperSize="8"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E55"/>
  <sheetViews>
    <sheetView workbookViewId="0">
      <selection activeCell="A29" sqref="A29:A55"/>
    </sheetView>
  </sheetViews>
  <sheetFormatPr defaultRowHeight="14.5" x14ac:dyDescent="0.35"/>
  <sheetData>
    <row r="1" spans="1:5" x14ac:dyDescent="0.35">
      <c r="A1" s="127" t="s">
        <v>1021</v>
      </c>
      <c r="B1" s="127" t="s">
        <v>1022</v>
      </c>
      <c r="C1" s="127" t="s">
        <v>1023</v>
      </c>
      <c r="D1" s="127" t="s">
        <v>1024</v>
      </c>
      <c r="E1" s="9" t="s">
        <v>1025</v>
      </c>
    </row>
    <row r="2" spans="1:5" x14ac:dyDescent="0.35">
      <c r="A2" s="127" t="s">
        <v>939</v>
      </c>
      <c r="B2" s="127" t="s">
        <v>1020</v>
      </c>
      <c r="C2" s="127" t="s">
        <v>940</v>
      </c>
      <c r="D2" s="127" t="s">
        <v>966</v>
      </c>
      <c r="E2" s="9">
        <v>66.21875</v>
      </c>
    </row>
    <row r="3" spans="1:5" x14ac:dyDescent="0.35">
      <c r="A3" s="127" t="s">
        <v>939</v>
      </c>
      <c r="B3" s="127" t="s">
        <v>1020</v>
      </c>
      <c r="C3" s="127" t="s">
        <v>967</v>
      </c>
      <c r="D3" s="127" t="s">
        <v>966</v>
      </c>
      <c r="E3" s="9">
        <v>66.431250000000006</v>
      </c>
    </row>
    <row r="4" spans="1:5" x14ac:dyDescent="0.35">
      <c r="A4" s="127" t="s">
        <v>939</v>
      </c>
      <c r="B4" s="127" t="s">
        <v>1020</v>
      </c>
      <c r="C4" s="127" t="s">
        <v>968</v>
      </c>
      <c r="D4" s="127" t="s">
        <v>966</v>
      </c>
      <c r="E4" s="9">
        <v>81.84375</v>
      </c>
    </row>
    <row r="5" spans="1:5" x14ac:dyDescent="0.35">
      <c r="A5" s="127" t="s">
        <v>939</v>
      </c>
      <c r="B5" s="127" t="s">
        <v>1020</v>
      </c>
      <c r="C5" s="127" t="s">
        <v>940</v>
      </c>
      <c r="D5" s="127" t="s">
        <v>969</v>
      </c>
      <c r="E5" s="9">
        <v>82.743750000000006</v>
      </c>
    </row>
    <row r="6" spans="1:5" x14ac:dyDescent="0.35">
      <c r="A6" s="127" t="s">
        <v>939</v>
      </c>
      <c r="B6" s="127" t="s">
        <v>1020</v>
      </c>
      <c r="C6" s="127" t="s">
        <v>967</v>
      </c>
      <c r="D6" s="127" t="s">
        <v>969</v>
      </c>
      <c r="E6" s="9">
        <v>94.506249999999994</v>
      </c>
    </row>
    <row r="7" spans="1:5" x14ac:dyDescent="0.35">
      <c r="A7" s="127" t="s">
        <v>939</v>
      </c>
      <c r="B7" s="127" t="s">
        <v>1020</v>
      </c>
      <c r="C7" s="127" t="s">
        <v>968</v>
      </c>
      <c r="D7" s="127" t="s">
        <v>969</v>
      </c>
      <c r="E7" s="9">
        <v>119.14374999999998</v>
      </c>
    </row>
    <row r="8" spans="1:5" x14ac:dyDescent="0.35">
      <c r="A8" s="127" t="s">
        <v>939</v>
      </c>
      <c r="B8" s="127" t="s">
        <v>1020</v>
      </c>
      <c r="C8" s="127" t="s">
        <v>940</v>
      </c>
      <c r="D8" s="127" t="s">
        <v>970</v>
      </c>
      <c r="E8" s="9">
        <v>105.75624999999999</v>
      </c>
    </row>
    <row r="9" spans="1:5" x14ac:dyDescent="0.35">
      <c r="A9" s="127" t="s">
        <v>939</v>
      </c>
      <c r="B9" s="127" t="s">
        <v>1020</v>
      </c>
      <c r="C9" s="127" t="s">
        <v>967</v>
      </c>
      <c r="D9" s="127" t="s">
        <v>970</v>
      </c>
      <c r="E9" s="9">
        <v>114.79374999999999</v>
      </c>
    </row>
    <row r="10" spans="1:5" x14ac:dyDescent="0.35">
      <c r="A10" s="127" t="s">
        <v>939</v>
      </c>
      <c r="B10" s="127" t="s">
        <v>1020</v>
      </c>
      <c r="C10" s="127" t="s">
        <v>968</v>
      </c>
      <c r="D10" s="127" t="s">
        <v>970</v>
      </c>
      <c r="E10" s="9">
        <v>171.24375000000001</v>
      </c>
    </row>
    <row r="11" spans="1:5" x14ac:dyDescent="0.35">
      <c r="A11" s="127" t="s">
        <v>939</v>
      </c>
      <c r="B11" s="127" t="s">
        <v>1026</v>
      </c>
      <c r="C11" s="127" t="s">
        <v>940</v>
      </c>
      <c r="D11" s="127" t="s">
        <v>966</v>
      </c>
      <c r="E11" s="9">
        <v>52.2</v>
      </c>
    </row>
    <row r="12" spans="1:5" x14ac:dyDescent="0.35">
      <c r="A12" s="127" t="s">
        <v>939</v>
      </c>
      <c r="B12" s="127" t="s">
        <v>1026</v>
      </c>
      <c r="C12" s="127" t="s">
        <v>967</v>
      </c>
      <c r="D12" s="127" t="s">
        <v>966</v>
      </c>
      <c r="E12" s="9">
        <v>52.412500000000001</v>
      </c>
    </row>
    <row r="13" spans="1:5" x14ac:dyDescent="0.35">
      <c r="A13" s="127" t="s">
        <v>939</v>
      </c>
      <c r="B13" s="127" t="s">
        <v>1026</v>
      </c>
      <c r="C13" s="127" t="s">
        <v>968</v>
      </c>
      <c r="D13" s="127" t="s">
        <v>966</v>
      </c>
      <c r="E13" s="9">
        <v>67.825000000000003</v>
      </c>
    </row>
    <row r="14" spans="1:5" x14ac:dyDescent="0.35">
      <c r="A14" s="127" t="s">
        <v>939</v>
      </c>
      <c r="B14" s="127" t="s">
        <v>1026</v>
      </c>
      <c r="C14" s="127" t="s">
        <v>940</v>
      </c>
      <c r="D14" s="127" t="s">
        <v>969</v>
      </c>
      <c r="E14" s="9">
        <v>68.724999999999994</v>
      </c>
    </row>
    <row r="15" spans="1:5" x14ac:dyDescent="0.35">
      <c r="A15" s="127" t="s">
        <v>939</v>
      </c>
      <c r="B15" s="127" t="s">
        <v>1026</v>
      </c>
      <c r="C15" s="127" t="s">
        <v>967</v>
      </c>
      <c r="D15" s="127" t="s">
        <v>969</v>
      </c>
      <c r="E15" s="9">
        <v>80.487500000000011</v>
      </c>
    </row>
    <row r="16" spans="1:5" x14ac:dyDescent="0.35">
      <c r="A16" s="127" t="s">
        <v>939</v>
      </c>
      <c r="B16" s="127" t="s">
        <v>1026</v>
      </c>
      <c r="C16" s="127" t="s">
        <v>968</v>
      </c>
      <c r="D16" s="127" t="s">
        <v>969</v>
      </c>
      <c r="E16" s="9">
        <v>105.125</v>
      </c>
    </row>
    <row r="17" spans="1:5" x14ac:dyDescent="0.35">
      <c r="A17" s="127" t="s">
        <v>939</v>
      </c>
      <c r="B17" s="127" t="s">
        <v>1026</v>
      </c>
      <c r="C17" s="127" t="s">
        <v>940</v>
      </c>
      <c r="D17" s="127" t="s">
        <v>970</v>
      </c>
      <c r="E17" s="9">
        <v>91.737499999999997</v>
      </c>
    </row>
    <row r="18" spans="1:5" x14ac:dyDescent="0.35">
      <c r="A18" s="127" t="s">
        <v>939</v>
      </c>
      <c r="B18" s="127" t="s">
        <v>1026</v>
      </c>
      <c r="C18" s="127" t="s">
        <v>967</v>
      </c>
      <c r="D18" s="127" t="s">
        <v>970</v>
      </c>
      <c r="E18" s="9">
        <v>100.77500000000001</v>
      </c>
    </row>
    <row r="19" spans="1:5" x14ac:dyDescent="0.35">
      <c r="A19" s="127" t="s">
        <v>939</v>
      </c>
      <c r="B19" s="127" t="s">
        <v>1026</v>
      </c>
      <c r="C19" s="127" t="s">
        <v>968</v>
      </c>
      <c r="D19" s="127" t="s">
        <v>970</v>
      </c>
      <c r="E19" s="9">
        <v>157.22499999999999</v>
      </c>
    </row>
    <row r="20" spans="1:5" x14ac:dyDescent="0.35">
      <c r="A20" s="127" t="s">
        <v>939</v>
      </c>
      <c r="B20" s="127" t="s">
        <v>1027</v>
      </c>
      <c r="C20" s="127" t="s">
        <v>940</v>
      </c>
      <c r="D20" s="127" t="s">
        <v>966</v>
      </c>
      <c r="E20" s="9">
        <v>45.1875</v>
      </c>
    </row>
    <row r="21" spans="1:5" x14ac:dyDescent="0.35">
      <c r="A21" s="127" t="s">
        <v>939</v>
      </c>
      <c r="B21" s="127" t="s">
        <v>1027</v>
      </c>
      <c r="C21" s="127" t="s">
        <v>967</v>
      </c>
      <c r="D21" s="127" t="s">
        <v>966</v>
      </c>
      <c r="E21" s="9">
        <v>45.400000000000006</v>
      </c>
    </row>
    <row r="22" spans="1:5" x14ac:dyDescent="0.35">
      <c r="A22" s="127" t="s">
        <v>939</v>
      </c>
      <c r="B22" s="127" t="s">
        <v>1027</v>
      </c>
      <c r="C22" s="127" t="s">
        <v>968</v>
      </c>
      <c r="D22" s="127" t="s">
        <v>966</v>
      </c>
      <c r="E22" s="9">
        <v>60.8125</v>
      </c>
    </row>
    <row r="23" spans="1:5" x14ac:dyDescent="0.35">
      <c r="A23" s="127" t="s">
        <v>939</v>
      </c>
      <c r="B23" s="127" t="s">
        <v>1027</v>
      </c>
      <c r="C23" s="127" t="s">
        <v>940</v>
      </c>
      <c r="D23" s="127" t="s">
        <v>969</v>
      </c>
      <c r="E23" s="9">
        <v>61.712500000000006</v>
      </c>
    </row>
    <row r="24" spans="1:5" x14ac:dyDescent="0.35">
      <c r="A24" s="127" t="s">
        <v>939</v>
      </c>
      <c r="B24" s="127" t="s">
        <v>1027</v>
      </c>
      <c r="C24" s="127" t="s">
        <v>967</v>
      </c>
      <c r="D24" s="127" t="s">
        <v>969</v>
      </c>
      <c r="E24" s="9">
        <v>73.474999999999994</v>
      </c>
    </row>
    <row r="25" spans="1:5" x14ac:dyDescent="0.35">
      <c r="A25" s="127" t="s">
        <v>939</v>
      </c>
      <c r="B25" s="127" t="s">
        <v>1027</v>
      </c>
      <c r="C25" s="127" t="s">
        <v>968</v>
      </c>
      <c r="D25" s="127" t="s">
        <v>969</v>
      </c>
      <c r="E25" s="9">
        <v>98.112500000000011</v>
      </c>
    </row>
    <row r="26" spans="1:5" x14ac:dyDescent="0.35">
      <c r="A26" s="127" t="s">
        <v>939</v>
      </c>
      <c r="B26" s="127" t="s">
        <v>1027</v>
      </c>
      <c r="C26" s="127" t="s">
        <v>940</v>
      </c>
      <c r="D26" s="127" t="s">
        <v>970</v>
      </c>
      <c r="E26" s="9">
        <v>84.724999999999994</v>
      </c>
    </row>
    <row r="27" spans="1:5" x14ac:dyDescent="0.35">
      <c r="A27" s="127" t="s">
        <v>939</v>
      </c>
      <c r="B27" s="127" t="s">
        <v>1027</v>
      </c>
      <c r="C27" s="127" t="s">
        <v>967</v>
      </c>
      <c r="D27" s="127" t="s">
        <v>970</v>
      </c>
      <c r="E27" s="9">
        <v>93.762499999999989</v>
      </c>
    </row>
    <row r="28" spans="1:5" x14ac:dyDescent="0.35">
      <c r="A28" s="127" t="s">
        <v>939</v>
      </c>
      <c r="B28" s="127" t="s">
        <v>1027</v>
      </c>
      <c r="C28" s="127" t="s">
        <v>968</v>
      </c>
      <c r="D28" s="127" t="s">
        <v>970</v>
      </c>
      <c r="E28" s="9">
        <v>150.21250000000001</v>
      </c>
    </row>
    <row r="29" spans="1:5" x14ac:dyDescent="0.35">
      <c r="A29" s="127" t="s">
        <v>1012</v>
      </c>
      <c r="B29" s="127" t="s">
        <v>1020</v>
      </c>
      <c r="C29" s="127" t="s">
        <v>940</v>
      </c>
      <c r="D29" s="127" t="s">
        <v>966</v>
      </c>
      <c r="E29" s="9">
        <v>67.349999999999994</v>
      </c>
    </row>
    <row r="30" spans="1:5" x14ac:dyDescent="0.35">
      <c r="A30" s="127" t="s">
        <v>1012</v>
      </c>
      <c r="B30" s="127" t="s">
        <v>1020</v>
      </c>
      <c r="C30" s="127" t="s">
        <v>967</v>
      </c>
      <c r="D30" s="127" t="s">
        <v>966</v>
      </c>
      <c r="E30" s="9">
        <v>59.887500000000003</v>
      </c>
    </row>
    <row r="31" spans="1:5" x14ac:dyDescent="0.35">
      <c r="A31" s="127" t="s">
        <v>1012</v>
      </c>
      <c r="B31" s="127" t="s">
        <v>1020</v>
      </c>
      <c r="C31" s="127" t="s">
        <v>968</v>
      </c>
      <c r="D31" s="127" t="s">
        <v>966</v>
      </c>
      <c r="E31" s="9">
        <v>74.674999999999997</v>
      </c>
    </row>
    <row r="32" spans="1:5" x14ac:dyDescent="0.35">
      <c r="A32" s="127" t="s">
        <v>1012</v>
      </c>
      <c r="B32" s="127" t="s">
        <v>1020</v>
      </c>
      <c r="C32" s="127" t="s">
        <v>940</v>
      </c>
      <c r="D32" s="127" t="s">
        <v>969</v>
      </c>
      <c r="E32" s="9">
        <v>83.8125</v>
      </c>
    </row>
    <row r="33" spans="1:5" x14ac:dyDescent="0.35">
      <c r="A33" s="127" t="s">
        <v>1012</v>
      </c>
      <c r="B33" s="127" t="s">
        <v>1020</v>
      </c>
      <c r="C33" s="127" t="s">
        <v>967</v>
      </c>
      <c r="D33" s="127" t="s">
        <v>969</v>
      </c>
      <c r="E33" s="9">
        <v>86.25</v>
      </c>
    </row>
    <row r="34" spans="1:5" x14ac:dyDescent="0.35">
      <c r="A34" s="127" t="s">
        <v>1012</v>
      </c>
      <c r="B34" s="127" t="s">
        <v>1020</v>
      </c>
      <c r="C34" s="127" t="s">
        <v>968</v>
      </c>
      <c r="D34" s="127" t="s">
        <v>969</v>
      </c>
      <c r="E34" s="9">
        <v>110.8875</v>
      </c>
    </row>
    <row r="35" spans="1:5" x14ac:dyDescent="0.35">
      <c r="A35" s="127" t="s">
        <v>1012</v>
      </c>
      <c r="B35" s="127" t="s">
        <v>1020</v>
      </c>
      <c r="C35" s="127" t="s">
        <v>940</v>
      </c>
      <c r="D35" s="127" t="s">
        <v>970</v>
      </c>
      <c r="E35" s="9">
        <v>106.95</v>
      </c>
    </row>
    <row r="36" spans="1:5" x14ac:dyDescent="0.35">
      <c r="A36" s="127" t="s">
        <v>1012</v>
      </c>
      <c r="B36" s="127" t="s">
        <v>1020</v>
      </c>
      <c r="C36" s="127" t="s">
        <v>967</v>
      </c>
      <c r="D36" s="127" t="s">
        <v>970</v>
      </c>
      <c r="E36" s="9">
        <v>113.17500000000001</v>
      </c>
    </row>
    <row r="37" spans="1:5" x14ac:dyDescent="0.35">
      <c r="A37" s="127" t="s">
        <v>1012</v>
      </c>
      <c r="B37" s="127" t="s">
        <v>1020</v>
      </c>
      <c r="C37" s="127" t="s">
        <v>968</v>
      </c>
      <c r="D37" s="127" t="s">
        <v>970</v>
      </c>
      <c r="E37" s="9">
        <v>169</v>
      </c>
    </row>
    <row r="38" spans="1:5" x14ac:dyDescent="0.35">
      <c r="A38" s="127" t="s">
        <v>1012</v>
      </c>
      <c r="B38" s="127" t="s">
        <v>1026</v>
      </c>
      <c r="C38" s="127" t="s">
        <v>940</v>
      </c>
      <c r="D38" s="127" t="s">
        <v>966</v>
      </c>
      <c r="E38" s="9">
        <v>52.112499999999997</v>
      </c>
    </row>
    <row r="39" spans="1:5" x14ac:dyDescent="0.35">
      <c r="A39" s="127" t="s">
        <v>1012</v>
      </c>
      <c r="B39" s="127" t="s">
        <v>1026</v>
      </c>
      <c r="C39" s="127" t="s">
        <v>967</v>
      </c>
      <c r="D39" s="127" t="s">
        <v>966</v>
      </c>
      <c r="E39" s="9">
        <v>44.650000000000006</v>
      </c>
    </row>
    <row r="40" spans="1:5" x14ac:dyDescent="0.35">
      <c r="A40" s="127" t="s">
        <v>1012</v>
      </c>
      <c r="B40" s="127" t="s">
        <v>1026</v>
      </c>
      <c r="C40" s="127" t="s">
        <v>968</v>
      </c>
      <c r="D40" s="127" t="s">
        <v>966</v>
      </c>
      <c r="E40" s="9">
        <v>60.0625</v>
      </c>
    </row>
    <row r="41" spans="1:5" x14ac:dyDescent="0.35">
      <c r="A41" s="127" t="s">
        <v>1012</v>
      </c>
      <c r="B41" s="127" t="s">
        <v>1026</v>
      </c>
      <c r="C41" s="127" t="s">
        <v>940</v>
      </c>
      <c r="D41" s="127" t="s">
        <v>969</v>
      </c>
      <c r="E41" s="9">
        <v>68.575000000000003</v>
      </c>
    </row>
    <row r="42" spans="1:5" x14ac:dyDescent="0.35">
      <c r="A42" s="127" t="s">
        <v>1012</v>
      </c>
      <c r="B42" s="127" t="s">
        <v>1026</v>
      </c>
      <c r="C42" s="127" t="s">
        <v>967</v>
      </c>
      <c r="D42" s="127" t="s">
        <v>969</v>
      </c>
      <c r="E42" s="9">
        <v>71.012500000000003</v>
      </c>
    </row>
    <row r="43" spans="1:5" x14ac:dyDescent="0.35">
      <c r="A43" s="127" t="s">
        <v>1012</v>
      </c>
      <c r="B43" s="127" t="s">
        <v>1026</v>
      </c>
      <c r="C43" s="127" t="s">
        <v>968</v>
      </c>
      <c r="D43" s="127" t="s">
        <v>969</v>
      </c>
      <c r="E43" s="9">
        <v>95.65</v>
      </c>
    </row>
    <row r="44" spans="1:5" x14ac:dyDescent="0.35">
      <c r="A44" s="127" t="s">
        <v>1012</v>
      </c>
      <c r="B44" s="127" t="s">
        <v>1026</v>
      </c>
      <c r="C44" s="127" t="s">
        <v>940</v>
      </c>
      <c r="D44" s="127" t="s">
        <v>970</v>
      </c>
      <c r="E44" s="9">
        <v>91.712500000000006</v>
      </c>
    </row>
    <row r="45" spans="1:5" x14ac:dyDescent="0.35">
      <c r="A45" s="127" t="s">
        <v>1012</v>
      </c>
      <c r="B45" s="127" t="s">
        <v>1026</v>
      </c>
      <c r="C45" s="127" t="s">
        <v>967</v>
      </c>
      <c r="D45" s="127" t="s">
        <v>970</v>
      </c>
      <c r="E45" s="9">
        <v>97.9375</v>
      </c>
    </row>
    <row r="46" spans="1:5" x14ac:dyDescent="0.35">
      <c r="A46" s="127" t="s">
        <v>1012</v>
      </c>
      <c r="B46" s="127" t="s">
        <v>1026</v>
      </c>
      <c r="C46" s="127" t="s">
        <v>968</v>
      </c>
      <c r="D46" s="127" t="s">
        <v>970</v>
      </c>
      <c r="E46" s="9">
        <v>154.38749999999999</v>
      </c>
    </row>
    <row r="47" spans="1:5" x14ac:dyDescent="0.35">
      <c r="A47" s="127" t="s">
        <v>1012</v>
      </c>
      <c r="B47" s="127" t="s">
        <v>1027</v>
      </c>
      <c r="C47" s="127" t="s">
        <v>940</v>
      </c>
      <c r="D47" s="127" t="s">
        <v>966</v>
      </c>
      <c r="E47" s="9">
        <v>44.487499999999997</v>
      </c>
    </row>
    <row r="48" spans="1:5" x14ac:dyDescent="0.35">
      <c r="A48" s="127" t="s">
        <v>1012</v>
      </c>
      <c r="B48" s="127" t="s">
        <v>1027</v>
      </c>
      <c r="C48" s="127" t="s">
        <v>967</v>
      </c>
      <c r="D48" s="127" t="s">
        <v>966</v>
      </c>
      <c r="E48" s="9">
        <v>37.024999999999999</v>
      </c>
    </row>
    <row r="49" spans="1:5" x14ac:dyDescent="0.35">
      <c r="A49" s="127" t="s">
        <v>1012</v>
      </c>
      <c r="B49" s="127" t="s">
        <v>1027</v>
      </c>
      <c r="C49" s="127" t="s">
        <v>968</v>
      </c>
      <c r="D49" s="127" t="s">
        <v>966</v>
      </c>
      <c r="E49" s="9">
        <v>53.6875</v>
      </c>
    </row>
    <row r="50" spans="1:5" x14ac:dyDescent="0.35">
      <c r="A50" s="127" t="s">
        <v>1012</v>
      </c>
      <c r="B50" s="127" t="s">
        <v>1027</v>
      </c>
      <c r="C50" s="127" t="s">
        <v>940</v>
      </c>
      <c r="D50" s="127" t="s">
        <v>969</v>
      </c>
      <c r="E50" s="9">
        <v>60.95</v>
      </c>
    </row>
    <row r="51" spans="1:5" x14ac:dyDescent="0.35">
      <c r="A51" s="127" t="s">
        <v>1012</v>
      </c>
      <c r="B51" s="127" t="s">
        <v>1027</v>
      </c>
      <c r="C51" s="127" t="s">
        <v>967</v>
      </c>
      <c r="D51" s="127" t="s">
        <v>969</v>
      </c>
      <c r="E51" s="9">
        <v>63.387500000000003</v>
      </c>
    </row>
    <row r="52" spans="1:5" x14ac:dyDescent="0.35">
      <c r="A52" s="127" t="s">
        <v>1012</v>
      </c>
      <c r="B52" s="127" t="s">
        <v>1027</v>
      </c>
      <c r="C52" s="127" t="s">
        <v>968</v>
      </c>
      <c r="D52" s="127" t="s">
        <v>969</v>
      </c>
      <c r="E52" s="9">
        <v>88.024999999999991</v>
      </c>
    </row>
    <row r="53" spans="1:5" x14ac:dyDescent="0.35">
      <c r="A53" s="127" t="s">
        <v>1012</v>
      </c>
      <c r="B53" s="127" t="s">
        <v>1027</v>
      </c>
      <c r="C53" s="127" t="s">
        <v>940</v>
      </c>
      <c r="D53" s="127" t="s">
        <v>970</v>
      </c>
      <c r="E53" s="9">
        <v>84.087500000000006</v>
      </c>
    </row>
    <row r="54" spans="1:5" x14ac:dyDescent="0.35">
      <c r="A54" s="127" t="s">
        <v>1012</v>
      </c>
      <c r="B54" s="127" t="s">
        <v>1027</v>
      </c>
      <c r="C54" s="127" t="s">
        <v>967</v>
      </c>
      <c r="D54" s="127" t="s">
        <v>970</v>
      </c>
      <c r="E54" s="9">
        <v>90.3125</v>
      </c>
    </row>
    <row r="55" spans="1:5" x14ac:dyDescent="0.35">
      <c r="A55" s="127" t="s">
        <v>1012</v>
      </c>
      <c r="B55" s="127" t="s">
        <v>1027</v>
      </c>
      <c r="C55" s="127" t="s">
        <v>968</v>
      </c>
      <c r="D55" s="127" t="s">
        <v>970</v>
      </c>
      <c r="E55" s="9">
        <v>148.01249999999999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pageSetUpPr fitToPage="1"/>
  </sheetPr>
  <dimension ref="A1:O32"/>
  <sheetViews>
    <sheetView topLeftCell="A19" workbookViewId="0">
      <selection activeCell="M24" sqref="M24"/>
    </sheetView>
  </sheetViews>
  <sheetFormatPr defaultColWidth="8.7265625" defaultRowHeight="14.5" x14ac:dyDescent="0.35"/>
  <cols>
    <col min="1" max="1" width="12.453125" style="46" bestFit="1" customWidth="1"/>
    <col min="2" max="2" width="38.81640625" style="46" bestFit="1" customWidth="1"/>
    <col min="3" max="3" width="23.81640625" style="49" bestFit="1" customWidth="1"/>
    <col min="4" max="6" width="17.81640625" style="73" hidden="1" customWidth="1"/>
    <col min="7" max="7" width="17.81640625" style="110" hidden="1" customWidth="1"/>
    <col min="8" max="8" width="17.54296875" style="46" hidden="1" customWidth="1"/>
    <col min="9" max="9" width="3.1796875" style="46" customWidth="1"/>
    <col min="10" max="10" width="20.81640625" style="46" bestFit="1" customWidth="1"/>
    <col min="11" max="11" width="14.54296875" style="46" bestFit="1" customWidth="1"/>
    <col min="12" max="12" width="22.453125" style="46" bestFit="1" customWidth="1"/>
    <col min="13" max="13" width="21.453125" style="46" bestFit="1" customWidth="1"/>
    <col min="14" max="14" width="31" style="46" customWidth="1"/>
    <col min="15" max="15" width="80" style="46" customWidth="1"/>
    <col min="16" max="16384" width="8.7265625" style="46"/>
  </cols>
  <sheetData>
    <row r="1" spans="1:15" x14ac:dyDescent="0.35">
      <c r="D1" s="49"/>
      <c r="E1" s="49"/>
      <c r="F1" s="49"/>
      <c r="G1" s="49"/>
      <c r="H1" s="49"/>
      <c r="I1" s="49"/>
      <c r="J1" s="73"/>
      <c r="K1" s="73"/>
      <c r="L1" s="100"/>
      <c r="M1" s="110"/>
    </row>
    <row r="2" spans="1:15" s="47" customFormat="1" ht="18.5" x14ac:dyDescent="0.45">
      <c r="B2" s="47" t="s">
        <v>214</v>
      </c>
      <c r="C2" s="72"/>
      <c r="D2" s="72"/>
      <c r="E2" s="72"/>
      <c r="F2" s="72"/>
      <c r="G2" s="72"/>
      <c r="H2" s="72"/>
      <c r="I2" s="72"/>
      <c r="J2" s="354" t="s">
        <v>885</v>
      </c>
      <c r="K2" s="354"/>
      <c r="L2" s="354"/>
      <c r="M2" s="360" t="s">
        <v>875</v>
      </c>
    </row>
    <row r="3" spans="1:15" s="47" customFormat="1" ht="18.5" x14ac:dyDescent="0.45">
      <c r="C3" s="72"/>
      <c r="D3" s="72"/>
      <c r="E3" s="72"/>
      <c r="F3" s="72"/>
      <c r="G3" s="72"/>
      <c r="H3" s="72"/>
      <c r="I3" s="72"/>
      <c r="J3" s="74" t="s">
        <v>879</v>
      </c>
      <c r="K3" s="74" t="s">
        <v>880</v>
      </c>
      <c r="L3" s="74" t="s">
        <v>881</v>
      </c>
      <c r="M3" s="360"/>
    </row>
    <row r="4" spans="1:15" s="47" customFormat="1" ht="25.5" x14ac:dyDescent="0.45">
      <c r="C4" s="72"/>
      <c r="D4" s="72"/>
      <c r="E4" s="72"/>
      <c r="F4" s="72"/>
      <c r="G4" s="72"/>
      <c r="H4" s="72"/>
      <c r="I4" s="72"/>
      <c r="J4" s="74" t="s">
        <v>876</v>
      </c>
      <c r="K4" s="74" t="s">
        <v>877</v>
      </c>
      <c r="L4" s="74" t="s">
        <v>878</v>
      </c>
      <c r="M4" s="360"/>
    </row>
    <row r="5" spans="1:15" s="47" customFormat="1" ht="25.5" x14ac:dyDescent="0.45">
      <c r="C5" s="72"/>
      <c r="D5" s="72"/>
      <c r="E5" s="72"/>
      <c r="F5" s="72"/>
      <c r="G5" s="72"/>
      <c r="H5" s="72"/>
      <c r="I5" s="72"/>
      <c r="J5" s="74" t="s">
        <v>239</v>
      </c>
      <c r="K5" s="74"/>
      <c r="L5" s="74">
        <v>0.25</v>
      </c>
      <c r="M5" s="108" t="s">
        <v>239</v>
      </c>
    </row>
    <row r="6" spans="1:15" s="48" customFormat="1" ht="29" x14ac:dyDescent="0.35">
      <c r="A6" s="75" t="s">
        <v>257</v>
      </c>
      <c r="B6" s="85" t="s">
        <v>215</v>
      </c>
      <c r="C6" s="86" t="s">
        <v>216</v>
      </c>
      <c r="D6" s="86"/>
      <c r="E6" s="86"/>
      <c r="F6" s="86"/>
      <c r="G6" s="86"/>
      <c r="H6" s="86"/>
      <c r="I6" s="86"/>
      <c r="J6" s="359" t="s">
        <v>883</v>
      </c>
      <c r="K6" s="359"/>
      <c r="L6" s="87"/>
      <c r="M6" s="109" t="s">
        <v>882</v>
      </c>
      <c r="N6" s="85" t="s">
        <v>222</v>
      </c>
      <c r="O6" s="88" t="s">
        <v>256</v>
      </c>
    </row>
    <row r="7" spans="1:15" s="48" customFormat="1" x14ac:dyDescent="0.35">
      <c r="A7" s="361" t="s">
        <v>907</v>
      </c>
      <c r="B7" s="361"/>
      <c r="C7" s="361"/>
      <c r="D7" s="361"/>
      <c r="E7" s="361"/>
      <c r="F7" s="361"/>
      <c r="G7" s="361"/>
      <c r="H7" s="361"/>
      <c r="I7" s="361"/>
      <c r="J7" s="85"/>
      <c r="K7" s="85"/>
      <c r="L7" s="85"/>
    </row>
    <row r="8" spans="1:15" ht="58" x14ac:dyDescent="0.35">
      <c r="A8" s="89" t="s">
        <v>238</v>
      </c>
      <c r="B8" s="61" t="s">
        <v>248</v>
      </c>
      <c r="C8" s="89" t="s">
        <v>251</v>
      </c>
      <c r="D8" s="89"/>
      <c r="E8" s="89"/>
      <c r="F8" s="89"/>
      <c r="G8" s="89"/>
      <c r="H8" s="89"/>
      <c r="I8" s="89"/>
      <c r="J8" s="90">
        <v>230.09</v>
      </c>
      <c r="K8" s="90">
        <f>'IA Materials'!G485</f>
        <v>66.832199999999986</v>
      </c>
      <c r="L8" s="90">
        <f>SUM(J8+K8)*$L$5</f>
        <v>74.230549999999994</v>
      </c>
      <c r="M8" s="111">
        <f>SUM(J8:L8)</f>
        <v>371.15274999999997</v>
      </c>
      <c r="N8" s="61" t="s">
        <v>45</v>
      </c>
      <c r="O8" s="61" t="s">
        <v>250</v>
      </c>
    </row>
    <row r="9" spans="1:15" ht="43.5" x14ac:dyDescent="0.35">
      <c r="A9" s="89" t="s">
        <v>247</v>
      </c>
      <c r="B9" s="61" t="s">
        <v>249</v>
      </c>
      <c r="C9" s="89" t="s">
        <v>251</v>
      </c>
      <c r="D9" s="89"/>
      <c r="E9" s="89"/>
      <c r="F9" s="89"/>
      <c r="G9" s="89"/>
      <c r="H9" s="89"/>
      <c r="I9" s="89"/>
      <c r="J9" s="90">
        <v>165.21</v>
      </c>
      <c r="K9" s="90">
        <f>'IA Materials'!G494</f>
        <v>3.2010000000000001</v>
      </c>
      <c r="L9" s="90">
        <f>SUM(J9+K9)*$L$5</f>
        <v>42.10275</v>
      </c>
      <c r="M9" s="111">
        <f>SUM(J9:L9)</f>
        <v>210.51375000000002</v>
      </c>
      <c r="N9" s="61" t="s">
        <v>45</v>
      </c>
      <c r="O9" s="61" t="s">
        <v>909</v>
      </c>
    </row>
    <row r="10" spans="1:15" x14ac:dyDescent="0.35">
      <c r="A10" s="89"/>
      <c r="B10" s="61" t="s">
        <v>221</v>
      </c>
      <c r="C10" s="89" t="s">
        <v>251</v>
      </c>
      <c r="D10" s="89"/>
      <c r="E10" s="89"/>
      <c r="F10" s="89"/>
      <c r="G10" s="89"/>
      <c r="H10" s="89"/>
      <c r="I10" s="89"/>
      <c r="J10" s="90" t="s">
        <v>240</v>
      </c>
      <c r="K10" s="90"/>
      <c r="L10" s="90"/>
      <c r="M10" s="111"/>
      <c r="N10" s="61" t="s">
        <v>45</v>
      </c>
      <c r="O10" s="61" t="s">
        <v>241</v>
      </c>
    </row>
    <row r="11" spans="1:15" ht="29" x14ac:dyDescent="0.35">
      <c r="A11" s="89">
        <v>6.02</v>
      </c>
      <c r="B11" s="61" t="s">
        <v>246</v>
      </c>
      <c r="C11" s="89" t="s">
        <v>252</v>
      </c>
      <c r="D11" s="89"/>
      <c r="E11" s="89"/>
      <c r="F11" s="89"/>
      <c r="G11" s="89"/>
      <c r="H11" s="89"/>
      <c r="I11" s="89"/>
      <c r="J11" s="90">
        <v>33.04</v>
      </c>
      <c r="K11" s="90">
        <v>0.33</v>
      </c>
      <c r="L11" s="90">
        <f>SUM(J11+K11)*$L$5</f>
        <v>8.3424999999999994</v>
      </c>
      <c r="M11" s="111">
        <f>SUM(J11:L11)</f>
        <v>41.712499999999999</v>
      </c>
      <c r="N11" s="61" t="s">
        <v>258</v>
      </c>
      <c r="O11" s="61" t="s">
        <v>253</v>
      </c>
    </row>
    <row r="12" spans="1:15" ht="29" x14ac:dyDescent="0.35">
      <c r="A12" s="89">
        <v>6.22</v>
      </c>
      <c r="B12" s="61" t="s">
        <v>259</v>
      </c>
      <c r="C12" s="89" t="s">
        <v>251</v>
      </c>
      <c r="D12" s="89"/>
      <c r="E12" s="89"/>
      <c r="F12" s="89"/>
      <c r="G12" s="89"/>
      <c r="H12" s="89"/>
      <c r="I12" s="89"/>
      <c r="J12" s="90">
        <v>143.28</v>
      </c>
      <c r="K12" s="90">
        <f>0.33+12.85+12.75</f>
        <v>25.93</v>
      </c>
      <c r="L12" s="90">
        <f>SUM(J12+K12)*$L$5</f>
        <v>42.302500000000002</v>
      </c>
      <c r="M12" s="111">
        <f>SUM(J12:L12)</f>
        <v>211.51250000000002</v>
      </c>
      <c r="N12" s="61" t="s">
        <v>224</v>
      </c>
      <c r="O12" s="61"/>
    </row>
    <row r="13" spans="1:15" s="48" customFormat="1" x14ac:dyDescent="0.35">
      <c r="A13" s="85"/>
      <c r="B13" s="85"/>
      <c r="C13" s="85"/>
      <c r="D13" s="85"/>
      <c r="E13" s="85"/>
      <c r="F13" s="85"/>
      <c r="G13" s="85"/>
      <c r="H13" s="85"/>
      <c r="I13" s="85"/>
      <c r="J13" s="91"/>
      <c r="K13" s="91"/>
      <c r="L13" s="101"/>
      <c r="M13" s="112"/>
      <c r="N13" s="85"/>
      <c r="O13" s="85"/>
    </row>
    <row r="14" spans="1:15" s="48" customFormat="1" x14ac:dyDescent="0.35">
      <c r="A14" s="362" t="s">
        <v>908</v>
      </c>
      <c r="B14" s="362"/>
      <c r="C14" s="362"/>
      <c r="D14" s="362"/>
      <c r="E14" s="362"/>
      <c r="F14" s="362"/>
      <c r="G14" s="362"/>
      <c r="H14" s="362"/>
      <c r="I14" s="362"/>
      <c r="J14" s="138"/>
      <c r="K14" s="138"/>
      <c r="L14" s="85"/>
    </row>
    <row r="15" spans="1:15" ht="29" x14ac:dyDescent="0.35">
      <c r="A15" s="61" t="s">
        <v>264</v>
      </c>
      <c r="B15" s="61" t="s">
        <v>31</v>
      </c>
      <c r="C15" s="89" t="s">
        <v>251</v>
      </c>
      <c r="D15" s="89"/>
      <c r="E15" s="89"/>
      <c r="F15" s="89"/>
      <c r="G15" s="89"/>
      <c r="H15" s="89"/>
      <c r="I15" s="89"/>
      <c r="J15" s="90">
        <f>178.95+173.78</f>
        <v>352.73</v>
      </c>
      <c r="K15" s="90" t="s">
        <v>884</v>
      </c>
      <c r="L15" s="90">
        <f t="shared" ref="L15:L20" si="0">J15*$L$5</f>
        <v>88.182500000000005</v>
      </c>
      <c r="M15" s="111">
        <f t="shared" ref="M15:M20" si="1">SUM(J15:L15)</f>
        <v>440.91250000000002</v>
      </c>
      <c r="N15" s="61" t="s">
        <v>45</v>
      </c>
      <c r="O15" s="61" t="s">
        <v>910</v>
      </c>
    </row>
    <row r="16" spans="1:15" ht="29" x14ac:dyDescent="0.35">
      <c r="A16" s="61" t="s">
        <v>265</v>
      </c>
      <c r="B16" s="61" t="s">
        <v>32</v>
      </c>
      <c r="C16" s="89" t="s">
        <v>251</v>
      </c>
      <c r="D16" s="89"/>
      <c r="E16" s="89"/>
      <c r="F16" s="89"/>
      <c r="G16" s="89"/>
      <c r="H16" s="89"/>
      <c r="I16" s="89"/>
      <c r="J16" s="90">
        <v>136.47999999999999</v>
      </c>
      <c r="K16" s="90" t="s">
        <v>884</v>
      </c>
      <c r="L16" s="90">
        <f t="shared" si="0"/>
        <v>34.119999999999997</v>
      </c>
      <c r="M16" s="111">
        <f t="shared" si="1"/>
        <v>170.6</v>
      </c>
      <c r="N16" s="61" t="s">
        <v>45</v>
      </c>
      <c r="O16" s="61" t="s">
        <v>910</v>
      </c>
    </row>
    <row r="17" spans="1:15" ht="29" x14ac:dyDescent="0.35">
      <c r="A17" s="61" t="s">
        <v>260</v>
      </c>
      <c r="B17" s="61" t="s">
        <v>33</v>
      </c>
      <c r="C17" s="89" t="s">
        <v>251</v>
      </c>
      <c r="D17" s="89"/>
      <c r="E17" s="89"/>
      <c r="F17" s="89"/>
      <c r="G17" s="89"/>
      <c r="H17" s="89"/>
      <c r="I17" s="89"/>
      <c r="J17" s="90">
        <f>184.28+173.78</f>
        <v>358.06</v>
      </c>
      <c r="K17" s="90" t="s">
        <v>884</v>
      </c>
      <c r="L17" s="90">
        <f t="shared" si="0"/>
        <v>89.515000000000001</v>
      </c>
      <c r="M17" s="111">
        <f t="shared" si="1"/>
        <v>447.57499999999999</v>
      </c>
      <c r="N17" s="61" t="s">
        <v>45</v>
      </c>
      <c r="O17" s="61" t="s">
        <v>910</v>
      </c>
    </row>
    <row r="18" spans="1:15" x14ac:dyDescent="0.35">
      <c r="A18" s="61" t="s">
        <v>266</v>
      </c>
      <c r="B18" s="61" t="s">
        <v>34</v>
      </c>
      <c r="C18" s="89" t="s">
        <v>251</v>
      </c>
      <c r="D18" s="89"/>
      <c r="E18" s="89"/>
      <c r="F18" s="89"/>
      <c r="G18" s="89"/>
      <c r="H18" s="89"/>
      <c r="I18" s="89"/>
      <c r="J18" s="90">
        <v>149.81</v>
      </c>
      <c r="K18" s="90" t="s">
        <v>884</v>
      </c>
      <c r="L18" s="90">
        <f t="shared" si="0"/>
        <v>37.452500000000001</v>
      </c>
      <c r="M18" s="111">
        <f t="shared" si="1"/>
        <v>187.26249999999999</v>
      </c>
      <c r="N18" s="61" t="s">
        <v>45</v>
      </c>
      <c r="O18" s="61"/>
    </row>
    <row r="19" spans="1:15" x14ac:dyDescent="0.35">
      <c r="A19" s="61" t="s">
        <v>267</v>
      </c>
      <c r="B19" s="61" t="s">
        <v>261</v>
      </c>
      <c r="C19" s="89" t="s">
        <v>251</v>
      </c>
      <c r="D19" s="89"/>
      <c r="E19" s="89"/>
      <c r="F19" s="89"/>
      <c r="G19" s="89"/>
      <c r="H19" s="89"/>
      <c r="I19" s="89"/>
      <c r="J19" s="90">
        <v>96.91</v>
      </c>
      <c r="K19" s="90" t="s">
        <v>884</v>
      </c>
      <c r="L19" s="90">
        <f t="shared" si="0"/>
        <v>24.227499999999999</v>
      </c>
      <c r="M19" s="111">
        <f t="shared" si="1"/>
        <v>121.13749999999999</v>
      </c>
      <c r="N19" s="61" t="s">
        <v>45</v>
      </c>
      <c r="O19" s="61" t="s">
        <v>263</v>
      </c>
    </row>
    <row r="20" spans="1:15" x14ac:dyDescent="0.35">
      <c r="A20" s="61" t="s">
        <v>268</v>
      </c>
      <c r="B20" s="61" t="s">
        <v>262</v>
      </c>
      <c r="C20" s="89" t="s">
        <v>251</v>
      </c>
      <c r="D20" s="89"/>
      <c r="E20" s="89"/>
      <c r="F20" s="89"/>
      <c r="G20" s="89"/>
      <c r="H20" s="89"/>
      <c r="I20" s="89"/>
      <c r="J20" s="90">
        <v>16.11</v>
      </c>
      <c r="K20" s="90" t="s">
        <v>884</v>
      </c>
      <c r="L20" s="90">
        <f t="shared" si="0"/>
        <v>4.0274999999999999</v>
      </c>
      <c r="M20" s="111">
        <f t="shared" si="1"/>
        <v>20.137499999999999</v>
      </c>
      <c r="N20" s="61" t="s">
        <v>45</v>
      </c>
      <c r="O20" s="61"/>
    </row>
    <row r="21" spans="1:15" x14ac:dyDescent="0.35">
      <c r="A21" s="61"/>
      <c r="B21" s="61"/>
      <c r="C21" s="89"/>
      <c r="D21" s="90"/>
      <c r="E21" s="90"/>
      <c r="F21" s="90"/>
      <c r="G21" s="90"/>
      <c r="H21" s="90"/>
      <c r="I21" s="90"/>
      <c r="J21" s="111"/>
      <c r="K21" s="61"/>
      <c r="L21" s="61"/>
    </row>
    <row r="22" spans="1:15" s="48" customFormat="1" x14ac:dyDescent="0.35">
      <c r="A22" s="362" t="s">
        <v>254</v>
      </c>
      <c r="B22" s="362"/>
      <c r="C22" s="362"/>
      <c r="D22" s="362"/>
      <c r="E22" s="362"/>
      <c r="F22" s="362"/>
      <c r="G22" s="362"/>
      <c r="H22" s="362"/>
      <c r="I22" s="138"/>
      <c r="J22" s="138"/>
      <c r="K22" s="138"/>
      <c r="L22" s="85"/>
    </row>
    <row r="23" spans="1:15" s="48" customFormat="1" x14ac:dyDescent="0.35">
      <c r="A23" s="133"/>
      <c r="B23" s="133" t="s">
        <v>914</v>
      </c>
      <c r="C23" s="133"/>
      <c r="D23" s="133"/>
      <c r="E23" s="133"/>
      <c r="F23" s="134"/>
      <c r="G23" s="134"/>
      <c r="H23" s="134"/>
      <c r="I23" s="134"/>
      <c r="J23" s="135">
        <v>0</v>
      </c>
      <c r="K23" s="133"/>
      <c r="L23" s="85"/>
    </row>
    <row r="24" spans="1:15" ht="43.5" x14ac:dyDescent="0.35">
      <c r="A24" s="61" t="s">
        <v>905</v>
      </c>
      <c r="B24" s="61" t="s">
        <v>904</v>
      </c>
      <c r="C24" s="89" t="s">
        <v>251</v>
      </c>
      <c r="D24" s="89"/>
      <c r="E24" s="89"/>
      <c r="F24" s="89"/>
      <c r="G24" s="89"/>
      <c r="H24" s="89"/>
      <c r="I24" s="89"/>
      <c r="J24" s="90">
        <f>196.16+56.99+56.99</f>
        <v>310.14</v>
      </c>
      <c r="K24" s="90" t="s">
        <v>884</v>
      </c>
      <c r="L24" s="90">
        <f>J24*$L$5</f>
        <v>77.534999999999997</v>
      </c>
      <c r="M24" s="111">
        <f>SUM(J24:L24)</f>
        <v>387.67499999999995</v>
      </c>
      <c r="N24" s="61" t="s">
        <v>223</v>
      </c>
      <c r="O24" s="61" t="s">
        <v>911</v>
      </c>
    </row>
    <row r="25" spans="1:15" x14ac:dyDescent="0.35">
      <c r="A25" s="61"/>
      <c r="B25" s="61"/>
      <c r="C25" s="89"/>
      <c r="D25" s="90"/>
      <c r="E25" s="90"/>
      <c r="F25" s="90"/>
      <c r="G25" s="90"/>
      <c r="H25" s="90"/>
      <c r="I25" s="90"/>
      <c r="J25" s="111"/>
      <c r="K25" s="61"/>
      <c r="L25" s="61"/>
    </row>
    <row r="26" spans="1:15" s="48" customFormat="1" x14ac:dyDescent="0.35">
      <c r="A26" s="362" t="s">
        <v>255</v>
      </c>
      <c r="B26" s="362"/>
      <c r="C26" s="362"/>
      <c r="D26" s="362"/>
      <c r="E26" s="362"/>
      <c r="F26" s="362"/>
      <c r="G26" s="362"/>
      <c r="H26" s="362"/>
      <c r="I26" s="362"/>
      <c r="J26" s="138"/>
      <c r="K26" s="138"/>
      <c r="L26" s="85"/>
    </row>
    <row r="27" spans="1:15" s="137" customFormat="1" x14ac:dyDescent="0.35">
      <c r="A27" s="133"/>
      <c r="B27" s="133" t="s">
        <v>913</v>
      </c>
      <c r="C27" s="133"/>
      <c r="D27" s="133"/>
      <c r="E27" s="133"/>
      <c r="F27" s="134"/>
      <c r="G27" s="134"/>
      <c r="H27" s="134"/>
      <c r="I27" s="134"/>
      <c r="J27" s="135">
        <v>0</v>
      </c>
      <c r="K27" s="133"/>
      <c r="L27" s="136"/>
    </row>
    <row r="28" spans="1:15" ht="43.5" x14ac:dyDescent="0.35">
      <c r="A28" s="61"/>
      <c r="B28" s="61" t="s">
        <v>245</v>
      </c>
      <c r="C28" s="89" t="s">
        <v>251</v>
      </c>
      <c r="D28" s="89"/>
      <c r="E28" s="89"/>
      <c r="F28" s="89"/>
      <c r="G28" s="89"/>
      <c r="H28" s="89"/>
      <c r="I28" s="89"/>
      <c r="J28" s="90">
        <v>240</v>
      </c>
      <c r="K28" s="90" t="s">
        <v>884</v>
      </c>
      <c r="L28" s="90">
        <f>J28*$L$5</f>
        <v>60</v>
      </c>
      <c r="M28" s="111">
        <f>SUM(J28:L28)</f>
        <v>300</v>
      </c>
      <c r="N28" s="61" t="s">
        <v>223</v>
      </c>
      <c r="O28" s="61" t="s">
        <v>270</v>
      </c>
    </row>
    <row r="29" spans="1:15" x14ac:dyDescent="0.35">
      <c r="A29" s="61"/>
      <c r="B29" s="61" t="s">
        <v>916</v>
      </c>
      <c r="C29" s="89"/>
      <c r="D29" s="89"/>
      <c r="E29" s="89"/>
      <c r="F29" s="89"/>
      <c r="G29" s="89"/>
      <c r="H29" s="89"/>
      <c r="I29" s="89"/>
      <c r="J29" s="90"/>
      <c r="K29" s="90"/>
      <c r="L29" s="90"/>
      <c r="M29" s="111">
        <v>0</v>
      </c>
      <c r="N29" s="61"/>
      <c r="O29" s="61"/>
    </row>
    <row r="30" spans="1:15" ht="130.5" x14ac:dyDescent="0.35">
      <c r="A30" s="61"/>
      <c r="B30" s="61" t="s">
        <v>35</v>
      </c>
      <c r="C30" s="89" t="s">
        <v>209</v>
      </c>
      <c r="D30" s="89"/>
      <c r="E30" s="89"/>
      <c r="F30" s="89"/>
      <c r="G30" s="89"/>
      <c r="H30" s="89"/>
      <c r="I30" s="89"/>
      <c r="J30" s="90">
        <v>75</v>
      </c>
      <c r="K30" s="90" t="s">
        <v>884</v>
      </c>
      <c r="L30" s="90">
        <f>J30*$L$5</f>
        <v>18.75</v>
      </c>
      <c r="M30" s="111">
        <f>SUM(J30:L30)</f>
        <v>93.75</v>
      </c>
      <c r="N30" s="61" t="s">
        <v>223</v>
      </c>
      <c r="O30" s="61" t="s">
        <v>906</v>
      </c>
    </row>
    <row r="31" spans="1:15" x14ac:dyDescent="0.35">
      <c r="A31" s="61"/>
      <c r="B31" s="61" t="s">
        <v>915</v>
      </c>
      <c r="C31" s="89"/>
      <c r="D31" s="89"/>
      <c r="E31" s="89"/>
      <c r="F31" s="89"/>
      <c r="G31" s="89"/>
      <c r="H31" s="89"/>
      <c r="I31" s="89"/>
      <c r="J31" s="90"/>
      <c r="K31" s="90"/>
      <c r="L31" s="73"/>
      <c r="M31" s="111">
        <v>0</v>
      </c>
      <c r="N31" s="61"/>
      <c r="O31" s="61"/>
    </row>
    <row r="32" spans="1:15" ht="58" x14ac:dyDescent="0.35">
      <c r="A32" s="61"/>
      <c r="B32" s="61" t="s">
        <v>244</v>
      </c>
      <c r="C32" s="89"/>
      <c r="D32" s="89"/>
      <c r="E32" s="89"/>
      <c r="F32" s="89"/>
      <c r="G32" s="89"/>
      <c r="H32" s="89"/>
      <c r="I32" s="89"/>
      <c r="J32" s="90">
        <v>2500</v>
      </c>
      <c r="K32" s="90" t="s">
        <v>884</v>
      </c>
      <c r="L32" s="90">
        <f>J32*$L$5</f>
        <v>625</v>
      </c>
      <c r="M32" s="111">
        <f>SUM(J32:L32)</f>
        <v>3125</v>
      </c>
      <c r="N32" s="61" t="s">
        <v>223</v>
      </c>
      <c r="O32" s="61" t="s">
        <v>269</v>
      </c>
    </row>
  </sheetData>
  <mergeCells count="7">
    <mergeCell ref="M2:M4"/>
    <mergeCell ref="A7:I7"/>
    <mergeCell ref="A14:I14"/>
    <mergeCell ref="A26:I26"/>
    <mergeCell ref="A22:H22"/>
    <mergeCell ref="J2:L2"/>
    <mergeCell ref="J6:K6"/>
  </mergeCells>
  <pageMargins left="0.25" right="0.25" top="0.75" bottom="0.75" header="0.3" footer="0.3"/>
  <pageSetup paperSize="8"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7030A0"/>
  </sheetPr>
  <dimension ref="A1:W37"/>
  <sheetViews>
    <sheetView workbookViewId="0">
      <selection activeCell="D13" sqref="D13"/>
    </sheetView>
  </sheetViews>
  <sheetFormatPr defaultRowHeight="15.75" customHeight="1" x14ac:dyDescent="0.35"/>
  <cols>
    <col min="1" max="1" width="18.26953125" bestFit="1" customWidth="1"/>
    <col min="2" max="2" width="67.453125" bestFit="1" customWidth="1"/>
    <col min="3" max="3" width="14.453125" bestFit="1" customWidth="1"/>
    <col min="4" max="4" width="33.1796875" bestFit="1" customWidth="1"/>
    <col min="5" max="5" width="14.54296875" bestFit="1" customWidth="1"/>
    <col min="6" max="6" width="10.1796875" style="169" bestFit="1" customWidth="1"/>
    <col min="7" max="7" width="11" style="169" bestFit="1" customWidth="1"/>
    <col min="8" max="8" width="17.54296875" style="119" bestFit="1" customWidth="1"/>
    <col min="9" max="9" width="19" style="76" bestFit="1" customWidth="1"/>
    <col min="10" max="10" width="17.81640625" style="119" bestFit="1" customWidth="1"/>
    <col min="11" max="11" width="22" style="119" bestFit="1" customWidth="1"/>
    <col min="12" max="12" width="20.7265625" style="119" bestFit="1" customWidth="1"/>
    <col min="13" max="13" width="17.81640625" style="119" bestFit="1" customWidth="1"/>
    <col min="14" max="14" width="17.26953125" style="119" bestFit="1" customWidth="1"/>
    <col min="15" max="15" width="15.54296875" style="119" bestFit="1" customWidth="1"/>
    <col min="16" max="16" width="19.7265625" style="119" bestFit="1" customWidth="1"/>
    <col min="17" max="17" width="18.1796875" style="119" bestFit="1" customWidth="1"/>
    <col min="18" max="18" width="14.26953125" style="119" bestFit="1" customWidth="1"/>
    <col min="19" max="19" width="11.81640625" style="119" bestFit="1" customWidth="1"/>
    <col min="20" max="20" width="14.1796875" style="119" bestFit="1" customWidth="1"/>
    <col min="21" max="21" width="13.26953125" style="119" bestFit="1" customWidth="1"/>
    <col min="22" max="22" width="25.26953125" style="125" bestFit="1" customWidth="1"/>
    <col min="23" max="23" width="25.54296875" bestFit="1" customWidth="1"/>
  </cols>
  <sheetData>
    <row r="1" spans="1:23" ht="15.75" customHeight="1" x14ac:dyDescent="0.35">
      <c r="A1" s="46"/>
      <c r="B1" s="46"/>
      <c r="C1" s="49"/>
      <c r="D1" s="73"/>
      <c r="E1" s="73"/>
      <c r="F1" s="164"/>
      <c r="G1" s="164"/>
      <c r="H1" s="113"/>
      <c r="I1" s="100"/>
      <c r="J1" s="113"/>
      <c r="K1" s="113"/>
      <c r="L1" s="113"/>
      <c r="M1" s="113"/>
      <c r="N1" s="113"/>
      <c r="O1" s="113"/>
      <c r="P1" s="113"/>
      <c r="Q1" s="113"/>
      <c r="R1" s="113"/>
      <c r="S1" s="113"/>
      <c r="T1" s="113"/>
      <c r="U1" s="113"/>
      <c r="V1" s="120"/>
      <c r="W1" s="46"/>
    </row>
    <row r="2" spans="1:23" ht="15.75" customHeight="1" x14ac:dyDescent="0.45">
      <c r="A2" s="47"/>
      <c r="B2" s="47" t="s">
        <v>989</v>
      </c>
      <c r="C2" s="72"/>
      <c r="D2" s="354" t="s">
        <v>885</v>
      </c>
      <c r="E2" s="354"/>
      <c r="F2" s="354"/>
      <c r="G2" s="354"/>
      <c r="H2" s="114"/>
      <c r="I2" s="99"/>
      <c r="J2" s="114"/>
      <c r="K2" s="114"/>
      <c r="L2" s="114"/>
      <c r="M2" s="114"/>
      <c r="N2" s="114"/>
      <c r="O2" s="114"/>
      <c r="P2" s="114"/>
      <c r="Q2" s="114"/>
      <c r="R2" s="114"/>
      <c r="S2" s="114"/>
      <c r="T2" s="114"/>
      <c r="U2" s="114"/>
      <c r="V2" s="363" t="s">
        <v>991</v>
      </c>
      <c r="W2" s="47"/>
    </row>
    <row r="3" spans="1:23" ht="15.75" customHeight="1" x14ac:dyDescent="0.45">
      <c r="A3" s="47"/>
      <c r="B3" s="47"/>
      <c r="C3" s="72"/>
      <c r="D3" s="74" t="s">
        <v>879</v>
      </c>
      <c r="E3" s="74" t="s">
        <v>880</v>
      </c>
      <c r="F3" s="165" t="s">
        <v>917</v>
      </c>
      <c r="G3" s="165" t="s">
        <v>987</v>
      </c>
      <c r="H3" s="115" t="s">
        <v>920</v>
      </c>
      <c r="I3" s="115" t="s">
        <v>919</v>
      </c>
      <c r="J3" s="115" t="s">
        <v>918</v>
      </c>
      <c r="K3" s="115" t="s">
        <v>921</v>
      </c>
      <c r="L3" s="115" t="s">
        <v>922</v>
      </c>
      <c r="M3" s="115" t="s">
        <v>923</v>
      </c>
      <c r="N3" s="115" t="s">
        <v>924</v>
      </c>
      <c r="O3" s="115" t="s">
        <v>925</v>
      </c>
      <c r="P3" s="115" t="s">
        <v>926</v>
      </c>
      <c r="Q3" s="115" t="s">
        <v>927</v>
      </c>
      <c r="R3" s="115" t="s">
        <v>928</v>
      </c>
      <c r="S3" s="115" t="s">
        <v>929</v>
      </c>
      <c r="T3" s="115" t="s">
        <v>930</v>
      </c>
      <c r="U3" s="115" t="s">
        <v>931</v>
      </c>
      <c r="V3" s="363"/>
      <c r="W3" s="47"/>
    </row>
    <row r="4" spans="1:23" ht="15.75" customHeight="1" x14ac:dyDescent="0.45">
      <c r="A4" s="47"/>
      <c r="B4" s="47"/>
      <c r="C4" s="72"/>
      <c r="D4" s="74" t="s">
        <v>876</v>
      </c>
      <c r="E4" s="74" t="s">
        <v>877</v>
      </c>
      <c r="F4" s="165"/>
      <c r="G4" s="165"/>
      <c r="H4" s="115"/>
      <c r="I4" s="74"/>
      <c r="J4" s="115"/>
      <c r="K4" s="115"/>
      <c r="L4" s="115"/>
      <c r="M4" s="115"/>
      <c r="N4" s="115"/>
      <c r="O4" s="115"/>
      <c r="P4" s="115"/>
      <c r="Q4" s="115"/>
      <c r="R4" s="115"/>
      <c r="S4" s="115"/>
      <c r="T4" s="115"/>
      <c r="U4" s="115"/>
      <c r="V4" s="363"/>
      <c r="W4" s="47"/>
    </row>
    <row r="5" spans="1:23" ht="15.75" customHeight="1" x14ac:dyDescent="0.45">
      <c r="A5" s="47"/>
      <c r="B5" s="47"/>
      <c r="C5" s="72"/>
      <c r="D5" s="74" t="s">
        <v>239</v>
      </c>
      <c r="E5" s="74"/>
      <c r="F5" s="165" t="s">
        <v>986</v>
      </c>
      <c r="G5" s="165" t="s">
        <v>988</v>
      </c>
      <c r="H5" s="115"/>
      <c r="I5" s="74"/>
      <c r="J5" s="115"/>
      <c r="K5" s="115"/>
      <c r="L5" s="115"/>
      <c r="M5" s="115"/>
      <c r="N5" s="115"/>
      <c r="O5" s="115"/>
      <c r="P5" s="115"/>
      <c r="Q5" s="115"/>
      <c r="R5" s="115"/>
      <c r="S5" s="115"/>
      <c r="T5" s="115"/>
      <c r="U5" s="115"/>
      <c r="V5" s="121" t="s">
        <v>239</v>
      </c>
      <c r="W5" s="47"/>
    </row>
    <row r="6" spans="1:23" ht="34.5" customHeight="1" x14ac:dyDescent="0.35">
      <c r="A6" s="75" t="s">
        <v>257</v>
      </c>
      <c r="B6" s="85" t="s">
        <v>215</v>
      </c>
      <c r="C6" s="86" t="s">
        <v>216</v>
      </c>
      <c r="D6" s="359" t="s">
        <v>883</v>
      </c>
      <c r="E6" s="359"/>
      <c r="F6" s="166"/>
      <c r="G6" s="166"/>
      <c r="H6" s="116"/>
      <c r="I6" s="87"/>
      <c r="J6" s="116"/>
      <c r="K6" s="116"/>
      <c r="L6" s="116"/>
      <c r="M6" s="116"/>
      <c r="N6" s="116"/>
      <c r="O6" s="116"/>
      <c r="P6" s="116"/>
      <c r="Q6" s="116"/>
      <c r="R6" s="116"/>
      <c r="S6" s="116"/>
      <c r="T6" s="116"/>
      <c r="U6" s="116"/>
      <c r="V6" s="122" t="s">
        <v>882</v>
      </c>
      <c r="W6" s="85" t="s">
        <v>222</v>
      </c>
    </row>
    <row r="7" spans="1:23" ht="15.75" customHeight="1" x14ac:dyDescent="0.35">
      <c r="A7" s="362" t="s">
        <v>907</v>
      </c>
      <c r="B7" s="362"/>
      <c r="C7" s="362"/>
      <c r="D7" s="362"/>
      <c r="E7" s="362"/>
      <c r="F7" s="362"/>
      <c r="G7" s="362"/>
      <c r="H7" s="362"/>
      <c r="I7" s="362"/>
      <c r="J7" s="362"/>
      <c r="K7" s="362"/>
      <c r="L7" s="362"/>
      <c r="M7" s="362"/>
      <c r="N7" s="362"/>
      <c r="O7" s="362"/>
      <c r="P7" s="362"/>
      <c r="Q7" s="362"/>
      <c r="R7" s="362"/>
      <c r="S7" s="362"/>
      <c r="T7" s="362"/>
      <c r="U7" s="362"/>
      <c r="V7" s="362"/>
      <c r="W7" s="362"/>
    </row>
    <row r="8" spans="1:23" ht="15.75" customHeight="1" x14ac:dyDescent="0.35">
      <c r="A8" s="89" t="s">
        <v>238</v>
      </c>
      <c r="B8" s="61" t="s">
        <v>248</v>
      </c>
      <c r="C8" s="89" t="s">
        <v>251</v>
      </c>
      <c r="D8" s="90">
        <v>230.09</v>
      </c>
      <c r="E8" s="90">
        <f>'IA Materials'!G485</f>
        <v>66.832199999999986</v>
      </c>
      <c r="F8" s="167">
        <v>0.05</v>
      </c>
      <c r="G8" s="167">
        <v>0.25</v>
      </c>
      <c r="H8" s="117">
        <f t="shared" ref="H8:H14" si="0">D8+E8</f>
        <v>296.92219999999998</v>
      </c>
      <c r="I8" s="117">
        <f>D8*RevisedCharges!F8</f>
        <v>11.5045</v>
      </c>
      <c r="J8" s="117">
        <f>E8*F8</f>
        <v>3.3416099999999993</v>
      </c>
      <c r="K8" s="117">
        <f t="shared" ref="K8:L14" si="1">D8+I8</f>
        <v>241.59450000000001</v>
      </c>
      <c r="L8" s="117">
        <f t="shared" si="1"/>
        <v>70.173809999999989</v>
      </c>
      <c r="M8" s="117">
        <f t="shared" ref="M8:M14" si="2">K8+L8</f>
        <v>311.76830999999999</v>
      </c>
      <c r="N8" s="117">
        <f>K8*G8</f>
        <v>60.398625000000003</v>
      </c>
      <c r="O8" s="117">
        <f>L8*G8</f>
        <v>17.543452499999997</v>
      </c>
      <c r="P8" s="117">
        <f t="shared" ref="P8:Q12" si="3">K8+N8</f>
        <v>301.99312500000002</v>
      </c>
      <c r="Q8" s="117">
        <f t="shared" si="3"/>
        <v>87.71726249999999</v>
      </c>
      <c r="R8" s="117">
        <f t="shared" ref="R8:S14" si="4">P8-D8</f>
        <v>71.903125000000017</v>
      </c>
      <c r="S8" s="117">
        <f t="shared" si="4"/>
        <v>20.885062500000004</v>
      </c>
      <c r="T8" s="117">
        <f t="shared" ref="T8:T14" si="5">I8+J8</f>
        <v>14.846109999999999</v>
      </c>
      <c r="U8" s="117">
        <f t="shared" ref="U8:U14" si="6">N8+O8</f>
        <v>77.942077499999996</v>
      </c>
      <c r="V8" s="123">
        <f t="shared" ref="V8:V14" si="7">P8+Q8</f>
        <v>389.71038750000002</v>
      </c>
      <c r="W8" s="61" t="s">
        <v>45</v>
      </c>
    </row>
    <row r="9" spans="1:23" ht="15.75" customHeight="1" x14ac:dyDescent="0.35">
      <c r="A9" s="89" t="s">
        <v>247</v>
      </c>
      <c r="B9" s="61" t="s">
        <v>249</v>
      </c>
      <c r="C9" s="89" t="s">
        <v>251</v>
      </c>
      <c r="D9" s="90">
        <v>165.21</v>
      </c>
      <c r="E9" s="90">
        <f>'IA Materials'!G494</f>
        <v>3.2010000000000001</v>
      </c>
      <c r="F9" s="167">
        <v>0.05</v>
      </c>
      <c r="G9" s="167">
        <v>0.25</v>
      </c>
      <c r="H9" s="117">
        <f t="shared" si="0"/>
        <v>168.411</v>
      </c>
      <c r="I9" s="117">
        <f>D9*RevisedCharges!F9</f>
        <v>8.2605000000000004</v>
      </c>
      <c r="J9" s="117">
        <f t="shared" ref="J9:J12" si="8">E9*F9</f>
        <v>0.16005000000000003</v>
      </c>
      <c r="K9" s="117">
        <f t="shared" si="1"/>
        <v>173.47050000000002</v>
      </c>
      <c r="L9" s="117">
        <f t="shared" si="1"/>
        <v>3.3610500000000001</v>
      </c>
      <c r="M9" s="117">
        <f t="shared" si="2"/>
        <v>176.83155000000002</v>
      </c>
      <c r="N9" s="117">
        <f t="shared" ref="N9:N12" si="9">K9*G9</f>
        <v>43.367625000000004</v>
      </c>
      <c r="O9" s="117">
        <f t="shared" ref="O9:O12" si="10">L9*G9</f>
        <v>0.84026250000000002</v>
      </c>
      <c r="P9" s="117">
        <f t="shared" si="3"/>
        <v>216.83812500000002</v>
      </c>
      <c r="Q9" s="117">
        <f t="shared" si="3"/>
        <v>4.2013125000000002</v>
      </c>
      <c r="R9" s="117">
        <f t="shared" si="4"/>
        <v>51.628125000000011</v>
      </c>
      <c r="S9" s="117">
        <f t="shared" si="4"/>
        <v>1.0003125000000002</v>
      </c>
      <c r="T9" s="117">
        <f t="shared" si="5"/>
        <v>8.4205500000000004</v>
      </c>
      <c r="U9" s="117">
        <f t="shared" si="6"/>
        <v>44.207887500000005</v>
      </c>
      <c r="V9" s="123">
        <f t="shared" si="7"/>
        <v>221.03943750000002</v>
      </c>
      <c r="W9" s="61" t="s">
        <v>45</v>
      </c>
    </row>
    <row r="10" spans="1:23" ht="15.75" customHeight="1" x14ac:dyDescent="0.35">
      <c r="A10" s="89"/>
      <c r="B10" s="61" t="s">
        <v>221</v>
      </c>
      <c r="C10" s="89" t="s">
        <v>251</v>
      </c>
      <c r="D10" s="90">
        <v>0</v>
      </c>
      <c r="E10" s="90"/>
      <c r="F10" s="167">
        <v>0.05</v>
      </c>
      <c r="G10" s="167">
        <v>0.25</v>
      </c>
      <c r="H10" s="117">
        <f t="shared" si="0"/>
        <v>0</v>
      </c>
      <c r="I10" s="117">
        <f>D10*RevisedCharges!F10</f>
        <v>0</v>
      </c>
      <c r="J10" s="117">
        <f t="shared" si="8"/>
        <v>0</v>
      </c>
      <c r="K10" s="117">
        <f t="shared" si="1"/>
        <v>0</v>
      </c>
      <c r="L10" s="117">
        <f t="shared" si="1"/>
        <v>0</v>
      </c>
      <c r="M10" s="117">
        <f t="shared" si="2"/>
        <v>0</v>
      </c>
      <c r="N10" s="117">
        <f t="shared" si="9"/>
        <v>0</v>
      </c>
      <c r="O10" s="117">
        <f t="shared" si="10"/>
        <v>0</v>
      </c>
      <c r="P10" s="117">
        <f t="shared" si="3"/>
        <v>0</v>
      </c>
      <c r="Q10" s="117">
        <f t="shared" si="3"/>
        <v>0</v>
      </c>
      <c r="R10" s="117">
        <f t="shared" si="4"/>
        <v>0</v>
      </c>
      <c r="S10" s="117">
        <f t="shared" si="4"/>
        <v>0</v>
      </c>
      <c r="T10" s="117">
        <f t="shared" si="5"/>
        <v>0</v>
      </c>
      <c r="U10" s="117">
        <f t="shared" si="6"/>
        <v>0</v>
      </c>
      <c r="V10" s="123">
        <f t="shared" si="7"/>
        <v>0</v>
      </c>
      <c r="W10" s="61" t="s">
        <v>45</v>
      </c>
    </row>
    <row r="11" spans="1:23" ht="15.75" customHeight="1" x14ac:dyDescent="0.35">
      <c r="A11" s="89">
        <v>6.02</v>
      </c>
      <c r="B11" s="61" t="s">
        <v>246</v>
      </c>
      <c r="C11" s="89" t="s">
        <v>252</v>
      </c>
      <c r="D11" s="90">
        <v>33.04</v>
      </c>
      <c r="E11" s="90">
        <v>0.33</v>
      </c>
      <c r="F11" s="167">
        <v>0.05</v>
      </c>
      <c r="G11" s="167">
        <v>0.25</v>
      </c>
      <c r="H11" s="117">
        <f t="shared" si="0"/>
        <v>33.369999999999997</v>
      </c>
      <c r="I11" s="117">
        <f>D11*RevisedCharges!F11</f>
        <v>1.6520000000000001</v>
      </c>
      <c r="J11" s="117">
        <f t="shared" si="8"/>
        <v>1.6500000000000001E-2</v>
      </c>
      <c r="K11" s="117">
        <f t="shared" si="1"/>
        <v>34.692</v>
      </c>
      <c r="L11" s="117">
        <f t="shared" si="1"/>
        <v>0.34650000000000003</v>
      </c>
      <c r="M11" s="117">
        <f t="shared" si="2"/>
        <v>35.038499999999999</v>
      </c>
      <c r="N11" s="117">
        <f t="shared" si="9"/>
        <v>8.673</v>
      </c>
      <c r="O11" s="117">
        <f t="shared" si="10"/>
        <v>8.6625000000000008E-2</v>
      </c>
      <c r="P11" s="117">
        <f t="shared" si="3"/>
        <v>43.365000000000002</v>
      </c>
      <c r="Q11" s="117">
        <f t="shared" si="3"/>
        <v>0.43312500000000004</v>
      </c>
      <c r="R11" s="117">
        <f t="shared" si="4"/>
        <v>10.325000000000003</v>
      </c>
      <c r="S11" s="117">
        <f t="shared" si="4"/>
        <v>0.10312500000000002</v>
      </c>
      <c r="T11" s="117">
        <f t="shared" si="5"/>
        <v>1.6685000000000001</v>
      </c>
      <c r="U11" s="117">
        <f t="shared" si="6"/>
        <v>8.7596249999999998</v>
      </c>
      <c r="V11" s="123">
        <f t="shared" si="7"/>
        <v>43.798124999999999</v>
      </c>
      <c r="W11" s="61" t="s">
        <v>258</v>
      </c>
    </row>
    <row r="12" spans="1:23" ht="15.75" customHeight="1" x14ac:dyDescent="0.35">
      <c r="A12" s="89">
        <v>6.22</v>
      </c>
      <c r="B12" s="61" t="s">
        <v>259</v>
      </c>
      <c r="C12" s="89" t="s">
        <v>251</v>
      </c>
      <c r="D12" s="7">
        <v>78.599999999999994</v>
      </c>
      <c r="E12" s="7">
        <v>66.099999999999994</v>
      </c>
      <c r="F12" s="167">
        <v>0.05</v>
      </c>
      <c r="G12" s="167">
        <v>0.25</v>
      </c>
      <c r="H12" s="117">
        <f t="shared" si="0"/>
        <v>144.69999999999999</v>
      </c>
      <c r="I12" s="117">
        <f>D12*RevisedCharges!F12</f>
        <v>3.9299999999999997</v>
      </c>
      <c r="J12" s="117">
        <f t="shared" si="8"/>
        <v>3.3049999999999997</v>
      </c>
      <c r="K12" s="117">
        <f t="shared" si="1"/>
        <v>82.53</v>
      </c>
      <c r="L12" s="117">
        <f t="shared" si="1"/>
        <v>69.405000000000001</v>
      </c>
      <c r="M12" s="117">
        <f t="shared" si="2"/>
        <v>151.935</v>
      </c>
      <c r="N12" s="117">
        <f t="shared" si="9"/>
        <v>20.6325</v>
      </c>
      <c r="O12" s="117">
        <f t="shared" si="10"/>
        <v>17.35125</v>
      </c>
      <c r="P12" s="117">
        <f t="shared" si="3"/>
        <v>103.16249999999999</v>
      </c>
      <c r="Q12" s="117">
        <f t="shared" si="3"/>
        <v>86.756249999999994</v>
      </c>
      <c r="R12" s="117">
        <f t="shared" si="4"/>
        <v>24.5625</v>
      </c>
      <c r="S12" s="117">
        <f t="shared" si="4"/>
        <v>20.65625</v>
      </c>
      <c r="T12" s="117">
        <f t="shared" si="5"/>
        <v>7.2349999999999994</v>
      </c>
      <c r="U12" s="117">
        <f t="shared" si="6"/>
        <v>37.983750000000001</v>
      </c>
      <c r="V12" s="123">
        <f t="shared" si="7"/>
        <v>189.91874999999999</v>
      </c>
      <c r="W12" s="61" t="s">
        <v>224</v>
      </c>
    </row>
    <row r="13" spans="1:23" s="127" customFormat="1" ht="15.75" customHeight="1" x14ac:dyDescent="0.35">
      <c r="A13" s="89"/>
      <c r="B13" s="61" t="s">
        <v>997</v>
      </c>
      <c r="C13" s="89" t="s">
        <v>251</v>
      </c>
      <c r="D13" s="90">
        <v>350</v>
      </c>
      <c r="E13" s="90">
        <v>0</v>
      </c>
      <c r="F13" s="167">
        <v>0</v>
      </c>
      <c r="G13" s="167">
        <v>0</v>
      </c>
      <c r="H13" s="117">
        <f t="shared" si="0"/>
        <v>350</v>
      </c>
      <c r="I13" s="117">
        <f>D13*RevisedCharges!F13</f>
        <v>0</v>
      </c>
      <c r="J13" s="117">
        <f t="shared" ref="J13" si="11">E13*F13</f>
        <v>0</v>
      </c>
      <c r="K13" s="117">
        <f t="shared" si="1"/>
        <v>350</v>
      </c>
      <c r="L13" s="117">
        <f t="shared" si="1"/>
        <v>0</v>
      </c>
      <c r="M13" s="117">
        <f t="shared" si="2"/>
        <v>350</v>
      </c>
      <c r="N13" s="117">
        <f t="shared" ref="N13" si="12">K13*G13</f>
        <v>0</v>
      </c>
      <c r="O13" s="117">
        <f t="shared" ref="O13" si="13">L13*G13</f>
        <v>0</v>
      </c>
      <c r="P13" s="117">
        <f t="shared" ref="P13" si="14">K13+N13</f>
        <v>350</v>
      </c>
      <c r="Q13" s="117">
        <f t="shared" ref="Q13" si="15">L13+O13</f>
        <v>0</v>
      </c>
      <c r="R13" s="117">
        <f t="shared" si="4"/>
        <v>0</v>
      </c>
      <c r="S13" s="117">
        <f t="shared" si="4"/>
        <v>0</v>
      </c>
      <c r="T13" s="117">
        <f t="shared" si="5"/>
        <v>0</v>
      </c>
      <c r="U13" s="117">
        <f t="shared" si="6"/>
        <v>0</v>
      </c>
      <c r="V13" s="123">
        <f t="shared" si="7"/>
        <v>350</v>
      </c>
      <c r="W13" s="61" t="s">
        <v>224</v>
      </c>
    </row>
    <row r="14" spans="1:23" s="127" customFormat="1" ht="15.75" customHeight="1" x14ac:dyDescent="0.35">
      <c r="A14" s="89"/>
      <c r="B14" s="61" t="s">
        <v>998</v>
      </c>
      <c r="C14" s="89" t="s">
        <v>251</v>
      </c>
      <c r="D14" s="90">
        <v>210</v>
      </c>
      <c r="E14" s="90">
        <v>0</v>
      </c>
      <c r="F14" s="167">
        <v>0</v>
      </c>
      <c r="G14" s="167">
        <v>0</v>
      </c>
      <c r="H14" s="117">
        <f t="shared" si="0"/>
        <v>210</v>
      </c>
      <c r="I14" s="117">
        <f>D14*RevisedCharges!F14</f>
        <v>0</v>
      </c>
      <c r="J14" s="117">
        <f t="shared" ref="J14" si="16">E14*F14</f>
        <v>0</v>
      </c>
      <c r="K14" s="117">
        <f t="shared" si="1"/>
        <v>210</v>
      </c>
      <c r="L14" s="117">
        <f t="shared" si="1"/>
        <v>0</v>
      </c>
      <c r="M14" s="117">
        <f t="shared" si="2"/>
        <v>210</v>
      </c>
      <c r="N14" s="117">
        <f t="shared" ref="N14" si="17">K14*G14</f>
        <v>0</v>
      </c>
      <c r="O14" s="117">
        <f t="shared" ref="O14" si="18">L14*G14</f>
        <v>0</v>
      </c>
      <c r="P14" s="117">
        <f t="shared" ref="P14" si="19">K14+N14</f>
        <v>210</v>
      </c>
      <c r="Q14" s="117">
        <f t="shared" ref="Q14" si="20">L14+O14</f>
        <v>0</v>
      </c>
      <c r="R14" s="117">
        <f t="shared" si="4"/>
        <v>0</v>
      </c>
      <c r="S14" s="117">
        <f t="shared" si="4"/>
        <v>0</v>
      </c>
      <c r="T14" s="117">
        <f t="shared" si="5"/>
        <v>0</v>
      </c>
      <c r="U14" s="117">
        <f t="shared" si="6"/>
        <v>0</v>
      </c>
      <c r="V14" s="123">
        <f t="shared" si="7"/>
        <v>210</v>
      </c>
      <c r="W14" s="61" t="s">
        <v>224</v>
      </c>
    </row>
    <row r="15" spans="1:23" ht="15.75" customHeight="1" x14ac:dyDescent="0.35">
      <c r="A15" s="85"/>
      <c r="B15" s="85"/>
      <c r="C15" s="85"/>
      <c r="D15" s="91"/>
      <c r="E15" s="91"/>
      <c r="F15" s="168"/>
      <c r="G15" s="168"/>
      <c r="H15" s="118"/>
      <c r="I15" s="101"/>
      <c r="J15" s="118"/>
      <c r="K15" s="118"/>
      <c r="L15" s="118"/>
      <c r="M15" s="118"/>
      <c r="N15" s="118"/>
      <c r="O15" s="118"/>
      <c r="P15" s="118"/>
      <c r="Q15" s="118"/>
      <c r="R15" s="118"/>
      <c r="S15" s="118"/>
      <c r="T15" s="118"/>
      <c r="U15" s="118"/>
      <c r="V15" s="124"/>
      <c r="W15" s="85"/>
    </row>
    <row r="16" spans="1:23" ht="15.75" customHeight="1" x14ac:dyDescent="0.35">
      <c r="A16" s="362" t="s">
        <v>908</v>
      </c>
      <c r="B16" s="362"/>
      <c r="C16" s="362"/>
      <c r="D16" s="362"/>
      <c r="E16" s="362"/>
      <c r="F16" s="362"/>
      <c r="G16" s="362"/>
      <c r="H16" s="362"/>
      <c r="I16" s="362"/>
      <c r="J16" s="362"/>
      <c r="K16" s="362"/>
      <c r="L16" s="362"/>
      <c r="M16" s="362"/>
      <c r="N16" s="362"/>
      <c r="O16" s="362"/>
      <c r="P16" s="362"/>
      <c r="Q16" s="362"/>
      <c r="R16" s="362"/>
      <c r="S16" s="362"/>
      <c r="T16" s="362"/>
      <c r="U16" s="362"/>
      <c r="V16" s="362"/>
      <c r="W16" s="362"/>
    </row>
    <row r="17" spans="1:23" ht="15.75" customHeight="1" x14ac:dyDescent="0.35">
      <c r="A17" s="61" t="s">
        <v>264</v>
      </c>
      <c r="B17" s="61" t="s">
        <v>242</v>
      </c>
      <c r="C17" s="89" t="s">
        <v>251</v>
      </c>
      <c r="D17" s="90">
        <f>178.95+173.78</f>
        <v>352.73</v>
      </c>
      <c r="E17" s="90">
        <v>0</v>
      </c>
      <c r="F17" s="167">
        <v>0.05</v>
      </c>
      <c r="G17" s="167">
        <v>0.25</v>
      </c>
      <c r="H17" s="117">
        <f>D17+E17</f>
        <v>352.73</v>
      </c>
      <c r="I17" s="117">
        <f>D17*RevisedCharges!F17</f>
        <v>17.636500000000002</v>
      </c>
      <c r="J17" s="117">
        <f t="shared" ref="J17:J22" si="21">E17*F17</f>
        <v>0</v>
      </c>
      <c r="K17" s="117">
        <f t="shared" ref="K17:L22" si="22">D17+I17</f>
        <v>370.36650000000003</v>
      </c>
      <c r="L17" s="117">
        <f t="shared" si="22"/>
        <v>0</v>
      </c>
      <c r="M17" s="117">
        <f t="shared" ref="M17:M22" si="23">K17+L17</f>
        <v>370.36650000000003</v>
      </c>
      <c r="N17" s="117">
        <f t="shared" ref="N17:N22" si="24">K17*G17</f>
        <v>92.591625000000008</v>
      </c>
      <c r="O17" s="117">
        <f t="shared" ref="O17:O22" si="25">L17*G17</f>
        <v>0</v>
      </c>
      <c r="P17" s="117">
        <f t="shared" ref="P17:P22" si="26">K17+N17</f>
        <v>462.95812500000005</v>
      </c>
      <c r="Q17" s="117">
        <f t="shared" ref="Q17:Q22" si="27">L17+O17</f>
        <v>0</v>
      </c>
      <c r="R17" s="117">
        <f t="shared" ref="R17:S22" si="28">P17-D17</f>
        <v>110.22812500000003</v>
      </c>
      <c r="S17" s="117">
        <f t="shared" si="28"/>
        <v>0</v>
      </c>
      <c r="T17" s="117">
        <f t="shared" ref="T17:T22" si="29">I17+J17</f>
        <v>17.636500000000002</v>
      </c>
      <c r="U17" s="117">
        <f t="shared" ref="U17:U22" si="30">N17+O17</f>
        <v>92.591625000000008</v>
      </c>
      <c r="V17" s="123">
        <f t="shared" ref="V17:V22" si="31">P17+Q17</f>
        <v>462.95812500000005</v>
      </c>
      <c r="W17" s="61" t="s">
        <v>45</v>
      </c>
    </row>
    <row r="18" spans="1:23" ht="15.75" customHeight="1" x14ac:dyDescent="0.35">
      <c r="A18" s="61" t="s">
        <v>265</v>
      </c>
      <c r="B18" s="61" t="s">
        <v>32</v>
      </c>
      <c r="C18" s="89" t="s">
        <v>251</v>
      </c>
      <c r="D18" s="90">
        <v>136.47999999999999</v>
      </c>
      <c r="E18" s="90">
        <v>0</v>
      </c>
      <c r="F18" s="167">
        <v>0.05</v>
      </c>
      <c r="G18" s="167">
        <v>0.25</v>
      </c>
      <c r="H18" s="117">
        <f>D18+E18</f>
        <v>136.47999999999999</v>
      </c>
      <c r="I18" s="117">
        <f>D18*RevisedCharges!F18</f>
        <v>6.8239999999999998</v>
      </c>
      <c r="J18" s="117">
        <f t="shared" si="21"/>
        <v>0</v>
      </c>
      <c r="K18" s="117">
        <f t="shared" si="22"/>
        <v>143.304</v>
      </c>
      <c r="L18" s="117">
        <f t="shared" si="22"/>
        <v>0</v>
      </c>
      <c r="M18" s="117">
        <f t="shared" si="23"/>
        <v>143.304</v>
      </c>
      <c r="N18" s="117">
        <f t="shared" si="24"/>
        <v>35.826000000000001</v>
      </c>
      <c r="O18" s="117">
        <f t="shared" si="25"/>
        <v>0</v>
      </c>
      <c r="P18" s="117">
        <f t="shared" si="26"/>
        <v>179.13</v>
      </c>
      <c r="Q18" s="117">
        <f t="shared" si="27"/>
        <v>0</v>
      </c>
      <c r="R18" s="117">
        <f t="shared" si="28"/>
        <v>42.650000000000006</v>
      </c>
      <c r="S18" s="117">
        <f t="shared" si="28"/>
        <v>0</v>
      </c>
      <c r="T18" s="117">
        <f t="shared" si="29"/>
        <v>6.8239999999999998</v>
      </c>
      <c r="U18" s="117">
        <f t="shared" si="30"/>
        <v>35.826000000000001</v>
      </c>
      <c r="V18" s="123">
        <f t="shared" si="31"/>
        <v>179.13</v>
      </c>
      <c r="W18" s="61" t="s">
        <v>45</v>
      </c>
    </row>
    <row r="19" spans="1:23" ht="15.75" customHeight="1" x14ac:dyDescent="0.35">
      <c r="A19" s="61" t="s">
        <v>260</v>
      </c>
      <c r="B19" s="61" t="s">
        <v>243</v>
      </c>
      <c r="C19" s="89" t="s">
        <v>251</v>
      </c>
      <c r="D19" s="90">
        <f>184.28+173.78</f>
        <v>358.06</v>
      </c>
      <c r="E19" s="90">
        <v>0</v>
      </c>
      <c r="F19" s="167">
        <v>0.05</v>
      </c>
      <c r="G19" s="167">
        <v>0.25</v>
      </c>
      <c r="H19" s="117">
        <f>D19+E19</f>
        <v>358.06</v>
      </c>
      <c r="I19" s="117">
        <f>D19*RevisedCharges!F19</f>
        <v>17.903000000000002</v>
      </c>
      <c r="J19" s="117">
        <f t="shared" si="21"/>
        <v>0</v>
      </c>
      <c r="K19" s="117">
        <f t="shared" si="22"/>
        <v>375.96300000000002</v>
      </c>
      <c r="L19" s="117">
        <f t="shared" si="22"/>
        <v>0</v>
      </c>
      <c r="M19" s="117">
        <f t="shared" si="23"/>
        <v>375.96300000000002</v>
      </c>
      <c r="N19" s="117">
        <f t="shared" si="24"/>
        <v>93.990750000000006</v>
      </c>
      <c r="O19" s="117">
        <f t="shared" si="25"/>
        <v>0</v>
      </c>
      <c r="P19" s="117">
        <f t="shared" si="26"/>
        <v>469.95375000000001</v>
      </c>
      <c r="Q19" s="117">
        <f t="shared" si="27"/>
        <v>0</v>
      </c>
      <c r="R19" s="117">
        <f t="shared" si="28"/>
        <v>111.89375000000001</v>
      </c>
      <c r="S19" s="117">
        <f t="shared" si="28"/>
        <v>0</v>
      </c>
      <c r="T19" s="117">
        <f t="shared" si="29"/>
        <v>17.903000000000002</v>
      </c>
      <c r="U19" s="117">
        <f t="shared" si="30"/>
        <v>93.990750000000006</v>
      </c>
      <c r="V19" s="123">
        <f t="shared" si="31"/>
        <v>469.95375000000001</v>
      </c>
      <c r="W19" s="61" t="s">
        <v>45</v>
      </c>
    </row>
    <row r="20" spans="1:23" ht="15.75" customHeight="1" x14ac:dyDescent="0.35">
      <c r="A20" s="61" t="s">
        <v>266</v>
      </c>
      <c r="B20" s="61" t="s">
        <v>34</v>
      </c>
      <c r="C20" s="89" t="s">
        <v>251</v>
      </c>
      <c r="D20" s="90">
        <v>149.81</v>
      </c>
      <c r="E20" s="90">
        <v>0</v>
      </c>
      <c r="F20" s="167">
        <v>0.05</v>
      </c>
      <c r="G20" s="167">
        <v>0.25</v>
      </c>
      <c r="H20" s="117">
        <f>D20+E20</f>
        <v>149.81</v>
      </c>
      <c r="I20" s="117">
        <f>D20*RevisedCharges!F20</f>
        <v>7.4905000000000008</v>
      </c>
      <c r="J20" s="117">
        <f t="shared" si="21"/>
        <v>0</v>
      </c>
      <c r="K20" s="117">
        <f t="shared" si="22"/>
        <v>157.3005</v>
      </c>
      <c r="L20" s="117">
        <f t="shared" si="22"/>
        <v>0</v>
      </c>
      <c r="M20" s="117">
        <f t="shared" si="23"/>
        <v>157.3005</v>
      </c>
      <c r="N20" s="117">
        <f t="shared" si="24"/>
        <v>39.325125</v>
      </c>
      <c r="O20" s="117">
        <f t="shared" si="25"/>
        <v>0</v>
      </c>
      <c r="P20" s="117">
        <f t="shared" si="26"/>
        <v>196.62562500000001</v>
      </c>
      <c r="Q20" s="117">
        <f t="shared" si="27"/>
        <v>0</v>
      </c>
      <c r="R20" s="117">
        <f t="shared" si="28"/>
        <v>46.815625000000011</v>
      </c>
      <c r="S20" s="117">
        <f t="shared" si="28"/>
        <v>0</v>
      </c>
      <c r="T20" s="117">
        <f t="shared" si="29"/>
        <v>7.4905000000000008</v>
      </c>
      <c r="U20" s="117">
        <f t="shared" si="30"/>
        <v>39.325125</v>
      </c>
      <c r="V20" s="123">
        <f t="shared" si="31"/>
        <v>196.62562500000001</v>
      </c>
      <c r="W20" s="61" t="s">
        <v>45</v>
      </c>
    </row>
    <row r="21" spans="1:23" ht="15.75" customHeight="1" x14ac:dyDescent="0.35">
      <c r="A21" s="61" t="s">
        <v>267</v>
      </c>
      <c r="B21" s="61" t="s">
        <v>261</v>
      </c>
      <c r="C21" s="89" t="s">
        <v>251</v>
      </c>
      <c r="D21" s="90">
        <v>96.91</v>
      </c>
      <c r="E21" s="90">
        <v>0</v>
      </c>
      <c r="F21" s="167">
        <v>0.05</v>
      </c>
      <c r="G21" s="167">
        <v>0.25</v>
      </c>
      <c r="H21" s="117">
        <f>D21+E21</f>
        <v>96.91</v>
      </c>
      <c r="I21" s="117">
        <f>D21*RevisedCharges!F21</f>
        <v>4.8455000000000004</v>
      </c>
      <c r="J21" s="117">
        <f t="shared" si="21"/>
        <v>0</v>
      </c>
      <c r="K21" s="117">
        <f t="shared" si="22"/>
        <v>101.7555</v>
      </c>
      <c r="L21" s="117">
        <f t="shared" si="22"/>
        <v>0</v>
      </c>
      <c r="M21" s="117">
        <f t="shared" si="23"/>
        <v>101.7555</v>
      </c>
      <c r="N21" s="117">
        <f t="shared" si="24"/>
        <v>25.438874999999999</v>
      </c>
      <c r="O21" s="117">
        <f t="shared" si="25"/>
        <v>0</v>
      </c>
      <c r="P21" s="117">
        <f t="shared" si="26"/>
        <v>127.19437499999999</v>
      </c>
      <c r="Q21" s="117">
        <f t="shared" si="27"/>
        <v>0</v>
      </c>
      <c r="R21" s="117">
        <f t="shared" si="28"/>
        <v>30.284374999999997</v>
      </c>
      <c r="S21" s="117">
        <f t="shared" si="28"/>
        <v>0</v>
      </c>
      <c r="T21" s="117">
        <f t="shared" si="29"/>
        <v>4.8455000000000004</v>
      </c>
      <c r="U21" s="117">
        <f t="shared" si="30"/>
        <v>25.438874999999999</v>
      </c>
      <c r="V21" s="123">
        <f t="shared" si="31"/>
        <v>127.19437499999999</v>
      </c>
      <c r="W21" s="61" t="s">
        <v>45</v>
      </c>
    </row>
    <row r="22" spans="1:23" ht="15.75" customHeight="1" x14ac:dyDescent="0.35">
      <c r="A22" s="61" t="s">
        <v>268</v>
      </c>
      <c r="B22" s="61" t="s">
        <v>262</v>
      </c>
      <c r="C22" s="89" t="s">
        <v>251</v>
      </c>
      <c r="D22" s="90">
        <v>16.11</v>
      </c>
      <c r="E22" s="90">
        <v>0</v>
      </c>
      <c r="F22" s="167">
        <v>0.05</v>
      </c>
      <c r="G22" s="167">
        <v>0.25</v>
      </c>
      <c r="H22" s="117"/>
      <c r="I22" s="117">
        <f>D22*RevisedCharges!F22</f>
        <v>0.80549999999999999</v>
      </c>
      <c r="J22" s="117">
        <f t="shared" si="21"/>
        <v>0</v>
      </c>
      <c r="K22" s="117">
        <f t="shared" si="22"/>
        <v>16.915499999999998</v>
      </c>
      <c r="L22" s="117">
        <f t="shared" si="22"/>
        <v>0</v>
      </c>
      <c r="M22" s="117">
        <f t="shared" si="23"/>
        <v>16.915499999999998</v>
      </c>
      <c r="N22" s="117">
        <f t="shared" si="24"/>
        <v>4.2288749999999995</v>
      </c>
      <c r="O22" s="117">
        <f t="shared" si="25"/>
        <v>0</v>
      </c>
      <c r="P22" s="117">
        <f t="shared" si="26"/>
        <v>21.144374999999997</v>
      </c>
      <c r="Q22" s="117">
        <f t="shared" si="27"/>
        <v>0</v>
      </c>
      <c r="R22" s="117">
        <f t="shared" si="28"/>
        <v>5.0343749999999972</v>
      </c>
      <c r="S22" s="117">
        <f t="shared" si="28"/>
        <v>0</v>
      </c>
      <c r="T22" s="117">
        <f t="shared" si="29"/>
        <v>0.80549999999999999</v>
      </c>
      <c r="U22" s="117">
        <f t="shared" si="30"/>
        <v>4.2288749999999995</v>
      </c>
      <c r="V22" s="123">
        <f t="shared" si="31"/>
        <v>21.144374999999997</v>
      </c>
      <c r="W22" s="61" t="s">
        <v>45</v>
      </c>
    </row>
    <row r="23" spans="1:23" ht="15.75" customHeight="1" x14ac:dyDescent="0.35">
      <c r="A23" s="61"/>
      <c r="B23" s="61"/>
      <c r="C23" s="89"/>
      <c r="D23" s="90"/>
      <c r="E23" s="90"/>
      <c r="F23" s="167"/>
      <c r="G23" s="167"/>
      <c r="H23" s="117"/>
      <c r="I23" s="90"/>
      <c r="J23" s="117"/>
      <c r="K23" s="117"/>
      <c r="L23" s="117"/>
      <c r="M23" s="117"/>
      <c r="N23" s="117"/>
      <c r="O23" s="117"/>
      <c r="P23" s="117"/>
      <c r="Q23" s="117"/>
      <c r="R23" s="117"/>
      <c r="S23" s="117"/>
      <c r="T23" s="117"/>
      <c r="U23" s="117"/>
      <c r="V23" s="123"/>
      <c r="W23" s="61"/>
    </row>
    <row r="24" spans="1:23" ht="15.75" customHeight="1" x14ac:dyDescent="0.35">
      <c r="A24" s="362" t="s">
        <v>254</v>
      </c>
      <c r="B24" s="362"/>
      <c r="C24" s="362"/>
      <c r="D24" s="362"/>
      <c r="E24" s="362"/>
      <c r="F24" s="362"/>
      <c r="G24" s="362"/>
      <c r="H24" s="362"/>
      <c r="I24" s="362"/>
      <c r="J24" s="362"/>
      <c r="K24" s="362"/>
      <c r="L24" s="362"/>
      <c r="M24" s="362"/>
      <c r="N24" s="362"/>
      <c r="O24" s="362"/>
      <c r="P24" s="362"/>
      <c r="Q24" s="362"/>
      <c r="R24" s="362"/>
      <c r="S24" s="362"/>
      <c r="T24" s="362"/>
      <c r="U24" s="362"/>
      <c r="V24" s="362"/>
      <c r="W24" s="362"/>
    </row>
    <row r="25" spans="1:23" s="174" customFormat="1" ht="15.75" customHeight="1" x14ac:dyDescent="0.35">
      <c r="A25" s="133" t="s">
        <v>995</v>
      </c>
      <c r="B25" s="133" t="s">
        <v>914</v>
      </c>
      <c r="C25" s="133"/>
      <c r="D25" s="133"/>
      <c r="E25" s="133"/>
      <c r="F25" s="171"/>
      <c r="G25" s="171"/>
      <c r="H25" s="172"/>
      <c r="I25" s="134"/>
      <c r="J25" s="172"/>
      <c r="K25" s="172"/>
      <c r="L25" s="172"/>
      <c r="M25" s="172"/>
      <c r="N25" s="172"/>
      <c r="O25" s="172"/>
      <c r="P25" s="172"/>
      <c r="Q25" s="172"/>
      <c r="R25" s="172"/>
      <c r="S25" s="172"/>
      <c r="T25" s="172"/>
      <c r="U25" s="172"/>
      <c r="V25" s="173">
        <f>P25+Q25</f>
        <v>0</v>
      </c>
      <c r="W25" s="133"/>
    </row>
    <row r="26" spans="1:23" ht="15.75" customHeight="1" x14ac:dyDescent="0.35">
      <c r="A26" s="61" t="s">
        <v>905</v>
      </c>
      <c r="B26" s="61" t="s">
        <v>904</v>
      </c>
      <c r="C26" s="89" t="s">
        <v>251</v>
      </c>
      <c r="D26" s="90">
        <f>196.16+56.99+56.99</f>
        <v>310.14</v>
      </c>
      <c r="E26" s="90">
        <v>0</v>
      </c>
      <c r="F26" s="167">
        <v>0.05</v>
      </c>
      <c r="G26" s="167">
        <v>0.25</v>
      </c>
      <c r="H26" s="117">
        <f>D26+E26</f>
        <v>310.14</v>
      </c>
      <c r="I26" s="117">
        <f>D26*RevisedCharges!F26</f>
        <v>15.507</v>
      </c>
      <c r="J26" s="117">
        <f>E26*F26</f>
        <v>0</v>
      </c>
      <c r="K26" s="117">
        <f>D26+I26</f>
        <v>325.64699999999999</v>
      </c>
      <c r="L26" s="117">
        <f>E26+J26</f>
        <v>0</v>
      </c>
      <c r="M26" s="117">
        <f>K26+L26</f>
        <v>325.64699999999999</v>
      </c>
      <c r="N26" s="117">
        <f>K26*G26</f>
        <v>81.411749999999998</v>
      </c>
      <c r="O26" s="117">
        <f>L26*G26</f>
        <v>0</v>
      </c>
      <c r="P26" s="117">
        <f>K26+N26</f>
        <v>407.05874999999997</v>
      </c>
      <c r="Q26" s="117">
        <f>L26+O26</f>
        <v>0</v>
      </c>
      <c r="R26" s="117">
        <f>P26-D26</f>
        <v>96.918749999999989</v>
      </c>
      <c r="S26" s="117">
        <f>Q26-E26</f>
        <v>0</v>
      </c>
      <c r="T26" s="117">
        <f>I26+J26</f>
        <v>15.507</v>
      </c>
      <c r="U26" s="117">
        <f>N26+O26</f>
        <v>81.411749999999998</v>
      </c>
      <c r="V26" s="123">
        <f>P26+Q26</f>
        <v>407.05874999999997</v>
      </c>
      <c r="W26" s="61" t="s">
        <v>223</v>
      </c>
    </row>
    <row r="27" spans="1:23" ht="15.75" customHeight="1" x14ac:dyDescent="0.35">
      <c r="A27" s="61"/>
      <c r="B27" s="61"/>
      <c r="C27" s="89"/>
      <c r="D27" s="90"/>
      <c r="E27" s="90"/>
      <c r="F27" s="167"/>
      <c r="G27" s="167"/>
      <c r="H27" s="117"/>
      <c r="I27" s="90"/>
      <c r="J27" s="117"/>
      <c r="K27" s="117"/>
      <c r="L27" s="117"/>
      <c r="M27" s="117"/>
      <c r="N27" s="117"/>
      <c r="O27" s="117"/>
      <c r="P27" s="117"/>
      <c r="Q27" s="117"/>
      <c r="R27" s="117"/>
      <c r="S27" s="117"/>
      <c r="T27" s="117"/>
      <c r="U27" s="117"/>
      <c r="V27" s="123"/>
      <c r="W27" s="61"/>
    </row>
    <row r="28" spans="1:23" s="174" customFormat="1" ht="15.75" customHeight="1" x14ac:dyDescent="0.35">
      <c r="A28" s="133" t="s">
        <v>992</v>
      </c>
      <c r="B28" s="133" t="s">
        <v>913</v>
      </c>
      <c r="C28" s="133"/>
      <c r="D28" s="133"/>
      <c r="E28" s="133"/>
      <c r="F28" s="171"/>
      <c r="G28" s="171"/>
      <c r="H28" s="172"/>
      <c r="I28" s="134"/>
      <c r="J28" s="172"/>
      <c r="K28" s="172"/>
      <c r="L28" s="172"/>
      <c r="M28" s="172"/>
      <c r="N28" s="172"/>
      <c r="O28" s="172"/>
      <c r="P28" s="172"/>
      <c r="Q28" s="172"/>
      <c r="R28" s="172"/>
      <c r="S28" s="172"/>
      <c r="T28" s="172"/>
      <c r="U28" s="172"/>
      <c r="V28" s="173">
        <f t="shared" ref="V28:V37" si="32">P28+Q28</f>
        <v>0</v>
      </c>
      <c r="W28" s="133"/>
    </row>
    <row r="29" spans="1:23" ht="15.75" customHeight="1" x14ac:dyDescent="0.35">
      <c r="A29" s="61"/>
      <c r="B29" s="61" t="s">
        <v>245</v>
      </c>
      <c r="C29" s="89" t="s">
        <v>251</v>
      </c>
      <c r="D29" s="90">
        <v>240</v>
      </c>
      <c r="E29" s="90">
        <v>0</v>
      </c>
      <c r="F29" s="167">
        <v>0.05</v>
      </c>
      <c r="G29" s="167">
        <v>0.25</v>
      </c>
      <c r="H29" s="117">
        <f>D29+E29</f>
        <v>240</v>
      </c>
      <c r="I29" s="117">
        <f>D29*RevisedCharges!F29</f>
        <v>12</v>
      </c>
      <c r="J29" s="117">
        <f>E29*F29</f>
        <v>0</v>
      </c>
      <c r="K29" s="117">
        <f>D29+I29</f>
        <v>252</v>
      </c>
      <c r="L29" s="117">
        <f>E29+J29</f>
        <v>0</v>
      </c>
      <c r="M29" s="117">
        <f>K29+L29</f>
        <v>252</v>
      </c>
      <c r="N29" s="117">
        <f>K29*G29</f>
        <v>63</v>
      </c>
      <c r="O29" s="117">
        <f>L29*G29</f>
        <v>0</v>
      </c>
      <c r="P29" s="117">
        <f>K29+N29</f>
        <v>315</v>
      </c>
      <c r="Q29" s="117">
        <f>L29+O29</f>
        <v>0</v>
      </c>
      <c r="R29" s="117">
        <f>P29-D29</f>
        <v>75</v>
      </c>
      <c r="S29" s="117">
        <f>Q29-E29</f>
        <v>0</v>
      </c>
      <c r="T29" s="117">
        <f>I29+J29</f>
        <v>12</v>
      </c>
      <c r="U29" s="117">
        <f>N29+O29</f>
        <v>63</v>
      </c>
      <c r="V29" s="123">
        <f t="shared" si="32"/>
        <v>315</v>
      </c>
      <c r="W29" s="61" t="s">
        <v>223</v>
      </c>
    </row>
    <row r="30" spans="1:23" s="127" customFormat="1" ht="15.75" customHeight="1" x14ac:dyDescent="0.35">
      <c r="A30" s="61"/>
      <c r="B30" s="61"/>
      <c r="C30" s="89"/>
      <c r="D30" s="90"/>
      <c r="E30" s="90"/>
      <c r="F30" s="167"/>
      <c r="G30" s="167"/>
      <c r="H30" s="117"/>
      <c r="I30" s="117"/>
      <c r="J30" s="117"/>
      <c r="K30" s="117"/>
      <c r="L30" s="117"/>
      <c r="M30" s="117"/>
      <c r="N30" s="117"/>
      <c r="O30" s="117"/>
      <c r="P30" s="117"/>
      <c r="Q30" s="117"/>
      <c r="R30" s="117"/>
      <c r="S30" s="117"/>
      <c r="T30" s="117"/>
      <c r="U30" s="117"/>
      <c r="V30" s="123"/>
      <c r="W30" s="61"/>
    </row>
    <row r="31" spans="1:23" s="1" customFormat="1" ht="15.75" customHeight="1" x14ac:dyDescent="0.35">
      <c r="A31" s="85" t="s">
        <v>993</v>
      </c>
      <c r="B31" s="85" t="s">
        <v>916</v>
      </c>
      <c r="C31" s="86"/>
      <c r="D31" s="87"/>
      <c r="E31" s="87"/>
      <c r="F31" s="170">
        <v>0.05</v>
      </c>
      <c r="G31" s="170">
        <v>0.25</v>
      </c>
      <c r="H31" s="116"/>
      <c r="I31" s="87"/>
      <c r="J31" s="116"/>
      <c r="K31" s="116"/>
      <c r="L31" s="116"/>
      <c r="M31" s="116">
        <f>K31+L31</f>
        <v>0</v>
      </c>
      <c r="N31" s="116"/>
      <c r="O31" s="116"/>
      <c r="P31" s="116"/>
      <c r="Q31" s="116"/>
      <c r="R31" s="116"/>
      <c r="S31" s="116"/>
      <c r="T31" s="116"/>
      <c r="U31" s="116"/>
      <c r="V31" s="124">
        <f t="shared" si="32"/>
        <v>0</v>
      </c>
      <c r="W31" s="85"/>
    </row>
    <row r="32" spans="1:23" ht="15.75" customHeight="1" x14ac:dyDescent="0.35">
      <c r="A32" s="61"/>
      <c r="B32" s="61" t="s">
        <v>35</v>
      </c>
      <c r="C32" s="89" t="s">
        <v>209</v>
      </c>
      <c r="D32" s="90">
        <v>75</v>
      </c>
      <c r="E32" s="90">
        <v>0</v>
      </c>
      <c r="F32" s="167">
        <v>0.05</v>
      </c>
      <c r="G32" s="167">
        <v>0.25</v>
      </c>
      <c r="H32" s="117">
        <f>D32+E32</f>
        <v>75</v>
      </c>
      <c r="I32" s="117">
        <f>D32*RevisedCharges!F32</f>
        <v>3.75</v>
      </c>
      <c r="J32" s="117">
        <f>E32*F32</f>
        <v>0</v>
      </c>
      <c r="K32" s="117">
        <f>D32+I32</f>
        <v>78.75</v>
      </c>
      <c r="L32" s="117">
        <f>E32+J32</f>
        <v>0</v>
      </c>
      <c r="M32" s="117">
        <f>K32+L32</f>
        <v>78.75</v>
      </c>
      <c r="N32" s="117">
        <f>K32*G32</f>
        <v>19.6875</v>
      </c>
      <c r="O32" s="117">
        <f>L32*G32</f>
        <v>0</v>
      </c>
      <c r="P32" s="117">
        <f>K32+N32</f>
        <v>98.4375</v>
      </c>
      <c r="Q32" s="117">
        <f>L32+O32</f>
        <v>0</v>
      </c>
      <c r="R32" s="117">
        <f>P32-D32</f>
        <v>23.4375</v>
      </c>
      <c r="S32" s="117">
        <f>Q32-E32</f>
        <v>0</v>
      </c>
      <c r="T32" s="117">
        <f>I32+J32</f>
        <v>3.75</v>
      </c>
      <c r="U32" s="117">
        <f>N32+O32</f>
        <v>19.6875</v>
      </c>
      <c r="V32" s="123">
        <f t="shared" si="32"/>
        <v>98.4375</v>
      </c>
      <c r="W32" s="61" t="s">
        <v>223</v>
      </c>
    </row>
    <row r="33" spans="1:23" s="127" customFormat="1" ht="15.75" customHeight="1" x14ac:dyDescent="0.35">
      <c r="A33" s="61"/>
      <c r="B33" s="61"/>
      <c r="C33" s="89"/>
      <c r="D33" s="90"/>
      <c r="E33" s="90"/>
      <c r="F33" s="167"/>
      <c r="G33" s="167"/>
      <c r="H33" s="117"/>
      <c r="I33" s="117"/>
      <c r="J33" s="117"/>
      <c r="K33" s="117"/>
      <c r="L33" s="117"/>
      <c r="M33" s="117"/>
      <c r="N33" s="117"/>
      <c r="O33" s="117"/>
      <c r="P33" s="117"/>
      <c r="Q33" s="117"/>
      <c r="R33" s="117"/>
      <c r="S33" s="117"/>
      <c r="T33" s="117"/>
      <c r="U33" s="117"/>
      <c r="V33" s="123"/>
      <c r="W33" s="61"/>
    </row>
    <row r="34" spans="1:23" s="1" customFormat="1" ht="15.75" customHeight="1" x14ac:dyDescent="0.35">
      <c r="A34" s="85" t="s">
        <v>994</v>
      </c>
      <c r="B34" s="85" t="s">
        <v>915</v>
      </c>
      <c r="C34" s="86"/>
      <c r="D34" s="87"/>
      <c r="E34" s="87"/>
      <c r="F34" s="170">
        <v>0.05</v>
      </c>
      <c r="G34" s="170">
        <v>0.25</v>
      </c>
      <c r="H34" s="175"/>
      <c r="I34" s="176"/>
      <c r="J34" s="175"/>
      <c r="K34" s="116"/>
      <c r="L34" s="116"/>
      <c r="M34" s="116">
        <f>K34+L34</f>
        <v>0</v>
      </c>
      <c r="N34" s="116"/>
      <c r="O34" s="116"/>
      <c r="P34" s="116"/>
      <c r="Q34" s="116"/>
      <c r="R34" s="116"/>
      <c r="S34" s="116"/>
      <c r="T34" s="116"/>
      <c r="U34" s="116"/>
      <c r="V34" s="124">
        <f t="shared" si="32"/>
        <v>0</v>
      </c>
      <c r="W34" s="85"/>
    </row>
    <row r="35" spans="1:23" ht="15.75" customHeight="1" x14ac:dyDescent="0.35">
      <c r="A35" s="61"/>
      <c r="B35" s="61" t="s">
        <v>244</v>
      </c>
      <c r="C35" s="89"/>
      <c r="D35" s="90">
        <v>2500</v>
      </c>
      <c r="E35" s="90">
        <v>0</v>
      </c>
      <c r="F35" s="167">
        <v>0.05</v>
      </c>
      <c r="G35" s="167">
        <v>0.25</v>
      </c>
      <c r="H35" s="117">
        <f>D35+E35</f>
        <v>2500</v>
      </c>
      <c r="I35" s="117">
        <f>D35*RevisedCharges!F35</f>
        <v>125</v>
      </c>
      <c r="J35" s="117">
        <f>E35*F35</f>
        <v>0</v>
      </c>
      <c r="K35" s="117">
        <f>D35+I35</f>
        <v>2625</v>
      </c>
      <c r="L35" s="117">
        <f>E35+J35</f>
        <v>0</v>
      </c>
      <c r="M35" s="117">
        <f>K35+L35</f>
        <v>2625</v>
      </c>
      <c r="N35" s="117">
        <f>K35*G35</f>
        <v>656.25</v>
      </c>
      <c r="O35" s="117">
        <f>L35*G35</f>
        <v>0</v>
      </c>
      <c r="P35" s="117">
        <f>K35+N35</f>
        <v>3281.25</v>
      </c>
      <c r="Q35" s="117">
        <f>L35+O35</f>
        <v>0</v>
      </c>
      <c r="R35" s="117">
        <f>P35-D35</f>
        <v>781.25</v>
      </c>
      <c r="S35" s="117">
        <f>Q35-E35</f>
        <v>0</v>
      </c>
      <c r="T35" s="117">
        <f>I35+J35</f>
        <v>125</v>
      </c>
      <c r="U35" s="117">
        <f>N35+O35</f>
        <v>656.25</v>
      </c>
      <c r="V35" s="123">
        <f t="shared" si="32"/>
        <v>3281.25</v>
      </c>
      <c r="W35" s="61" t="s">
        <v>223</v>
      </c>
    </row>
    <row r="36" spans="1:23" ht="15.75" customHeight="1" x14ac:dyDescent="0.35">
      <c r="V36" s="123">
        <f t="shared" si="32"/>
        <v>0</v>
      </c>
    </row>
    <row r="37" spans="1:23" s="1" customFormat="1" ht="15.75" customHeight="1" x14ac:dyDescent="0.35">
      <c r="B37" s="85" t="s">
        <v>990</v>
      </c>
      <c r="D37" s="1">
        <v>3814.53</v>
      </c>
      <c r="E37" s="1">
        <v>574.23</v>
      </c>
      <c r="F37" s="170">
        <v>0.05</v>
      </c>
      <c r="G37" s="170">
        <v>0.25</v>
      </c>
      <c r="H37" s="116">
        <f>D37+E37</f>
        <v>4388.76</v>
      </c>
      <c r="I37" s="116">
        <f>D37*RevisedCharges!F37</f>
        <v>190.72650000000002</v>
      </c>
      <c r="J37" s="116">
        <f>E37*F37</f>
        <v>28.711500000000001</v>
      </c>
      <c r="K37" s="116">
        <f>D37+I37</f>
        <v>4005.2565000000004</v>
      </c>
      <c r="L37" s="116">
        <f>E37+J37</f>
        <v>602.94150000000002</v>
      </c>
      <c r="M37" s="116">
        <f>K37+L37</f>
        <v>4608.1980000000003</v>
      </c>
      <c r="N37" s="116">
        <f>K37*G37</f>
        <v>1001.3141250000001</v>
      </c>
      <c r="O37" s="116">
        <f>L37*G37</f>
        <v>150.735375</v>
      </c>
      <c r="P37" s="116">
        <f>K37+N37</f>
        <v>5006.5706250000003</v>
      </c>
      <c r="Q37" s="116">
        <f>L37+O37</f>
        <v>753.676875</v>
      </c>
      <c r="R37" s="116">
        <f>P37-D37</f>
        <v>1192.0406250000001</v>
      </c>
      <c r="S37" s="116">
        <f>Q37-E37</f>
        <v>179.44687499999998</v>
      </c>
      <c r="T37" s="116">
        <f>I37+J37</f>
        <v>219.43800000000002</v>
      </c>
      <c r="U37" s="116">
        <f>N37+O37</f>
        <v>1152.0495000000001</v>
      </c>
      <c r="V37" s="124">
        <f t="shared" si="32"/>
        <v>5760.2475000000004</v>
      </c>
    </row>
  </sheetData>
  <mergeCells count="6">
    <mergeCell ref="A24:W24"/>
    <mergeCell ref="D2:G2"/>
    <mergeCell ref="V2:V4"/>
    <mergeCell ref="D6:E6"/>
    <mergeCell ref="A7:W7"/>
    <mergeCell ref="A16:W16"/>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sheetPr>
  <dimension ref="A1:K1031"/>
  <sheetViews>
    <sheetView topLeftCell="A735" workbookViewId="0">
      <selection activeCell="B423" sqref="B423"/>
    </sheetView>
  </sheetViews>
  <sheetFormatPr defaultRowHeight="14.5" x14ac:dyDescent="0.35"/>
  <cols>
    <col min="1" max="1" width="10.54296875" customWidth="1"/>
    <col min="2" max="2" width="92.81640625" customWidth="1"/>
    <col min="4" max="4" width="8.7265625" style="50"/>
    <col min="9" max="9" width="9.453125" customWidth="1"/>
    <col min="14" max="14" width="8.453125" customWidth="1"/>
  </cols>
  <sheetData>
    <row r="1" spans="1:7" x14ac:dyDescent="0.35">
      <c r="A1" t="s">
        <v>271</v>
      </c>
      <c r="B1" t="s">
        <v>215</v>
      </c>
      <c r="C1" t="s">
        <v>272</v>
      </c>
      <c r="D1" s="50" t="s">
        <v>273</v>
      </c>
      <c r="E1" t="s">
        <v>274</v>
      </c>
      <c r="F1" t="s">
        <v>275</v>
      </c>
      <c r="G1" t="s">
        <v>276</v>
      </c>
    </row>
    <row r="2" spans="1:7" x14ac:dyDescent="0.35">
      <c r="A2" t="s">
        <v>277</v>
      </c>
      <c r="B2" s="51" t="s">
        <v>278</v>
      </c>
      <c r="D2" s="50" t="s">
        <v>279</v>
      </c>
    </row>
    <row r="3" spans="1:7" x14ac:dyDescent="0.35">
      <c r="B3" s="52" t="s">
        <v>280</v>
      </c>
      <c r="C3" t="s">
        <v>281</v>
      </c>
      <c r="D3" s="50" t="s">
        <v>282</v>
      </c>
      <c r="E3">
        <v>1</v>
      </c>
      <c r="F3" s="53">
        <v>16.2</v>
      </c>
      <c r="G3" s="53">
        <f>SUM(E3*F3)</f>
        <v>16.2</v>
      </c>
    </row>
    <row r="4" spans="1:7" x14ac:dyDescent="0.35">
      <c r="B4" s="52" t="s">
        <v>283</v>
      </c>
      <c r="C4" s="52" t="s">
        <v>281</v>
      </c>
      <c r="E4">
        <v>0.5</v>
      </c>
      <c r="F4" s="53">
        <v>11.79</v>
      </c>
      <c r="G4" s="53">
        <f>SUM(E4*F4)</f>
        <v>5.8949999999999996</v>
      </c>
    </row>
    <row r="5" spans="1:7" x14ac:dyDescent="0.35">
      <c r="B5" s="52" t="s">
        <v>284</v>
      </c>
      <c r="C5" s="52" t="s">
        <v>281</v>
      </c>
      <c r="E5">
        <v>1</v>
      </c>
      <c r="F5">
        <v>15.95</v>
      </c>
      <c r="G5" s="53">
        <f>SUM(E5*F5)</f>
        <v>15.95</v>
      </c>
    </row>
    <row r="6" spans="1:7" x14ac:dyDescent="0.35">
      <c r="A6" t="s">
        <v>285</v>
      </c>
      <c r="B6" s="52" t="s">
        <v>286</v>
      </c>
      <c r="C6" s="52" t="s">
        <v>281</v>
      </c>
      <c r="E6">
        <v>1</v>
      </c>
      <c r="F6">
        <v>13.48</v>
      </c>
      <c r="G6" s="53">
        <f>SUM(E6*F6)</f>
        <v>13.48</v>
      </c>
    </row>
    <row r="7" spans="1:7" x14ac:dyDescent="0.35">
      <c r="B7" s="52" t="s">
        <v>287</v>
      </c>
      <c r="G7" s="54">
        <f>SUM(G3:G6)</f>
        <v>51.525000000000006</v>
      </c>
    </row>
    <row r="9" spans="1:7" x14ac:dyDescent="0.35">
      <c r="A9" t="s">
        <v>288</v>
      </c>
      <c r="B9" s="51" t="s">
        <v>289</v>
      </c>
      <c r="D9" s="50" t="s">
        <v>290</v>
      </c>
    </row>
    <row r="10" spans="1:7" x14ac:dyDescent="0.35">
      <c r="B10" s="52" t="s">
        <v>291</v>
      </c>
      <c r="C10" t="s">
        <v>281</v>
      </c>
      <c r="D10" s="50" t="s">
        <v>282</v>
      </c>
      <c r="E10">
        <v>1</v>
      </c>
      <c r="F10" s="53">
        <v>14.54</v>
      </c>
      <c r="G10" s="53">
        <f>SUM(E10*F10)</f>
        <v>14.54</v>
      </c>
    </row>
    <row r="11" spans="1:7" x14ac:dyDescent="0.35">
      <c r="B11" s="52" t="s">
        <v>283</v>
      </c>
      <c r="C11" s="52" t="s">
        <v>281</v>
      </c>
      <c r="E11">
        <v>0.5</v>
      </c>
      <c r="F11" s="53">
        <v>11.79</v>
      </c>
      <c r="G11" s="53">
        <f>SUM(E11*F11)</f>
        <v>5.8949999999999996</v>
      </c>
    </row>
    <row r="12" spans="1:7" x14ac:dyDescent="0.35">
      <c r="B12" s="52" t="s">
        <v>292</v>
      </c>
      <c r="C12" s="52" t="s">
        <v>281</v>
      </c>
      <c r="E12">
        <v>1</v>
      </c>
      <c r="F12">
        <v>15.95</v>
      </c>
      <c r="G12" s="53">
        <f>SUM(E12*F12)</f>
        <v>15.95</v>
      </c>
    </row>
    <row r="13" spans="1:7" x14ac:dyDescent="0.35">
      <c r="A13" t="s">
        <v>285</v>
      </c>
      <c r="B13" s="52" t="s">
        <v>286</v>
      </c>
      <c r="C13" s="52" t="s">
        <v>281</v>
      </c>
      <c r="E13">
        <v>1</v>
      </c>
      <c r="F13">
        <v>13.48</v>
      </c>
      <c r="G13" s="53">
        <f>SUM(E13*F13)</f>
        <v>13.48</v>
      </c>
    </row>
    <row r="14" spans="1:7" x14ac:dyDescent="0.35">
      <c r="B14" s="52" t="s">
        <v>287</v>
      </c>
      <c r="G14" s="54">
        <f>SUM(G10:G13)</f>
        <v>49.864999999999995</v>
      </c>
    </row>
    <row r="16" spans="1:7" x14ac:dyDescent="0.35">
      <c r="A16" t="s">
        <v>293</v>
      </c>
      <c r="B16" s="51" t="s">
        <v>294</v>
      </c>
      <c r="D16" s="50" t="s">
        <v>295</v>
      </c>
    </row>
    <row r="17" spans="1:7" x14ac:dyDescent="0.35">
      <c r="B17" s="52" t="s">
        <v>296</v>
      </c>
      <c r="C17" t="s">
        <v>281</v>
      </c>
      <c r="D17" s="50" t="s">
        <v>282</v>
      </c>
      <c r="E17">
        <v>1</v>
      </c>
      <c r="F17" s="53">
        <v>20.13</v>
      </c>
      <c r="G17" s="53">
        <f>SUM(E17*F17)</f>
        <v>20.13</v>
      </c>
    </row>
    <row r="18" spans="1:7" x14ac:dyDescent="0.35">
      <c r="B18" s="52" t="s">
        <v>283</v>
      </c>
      <c r="C18" s="52" t="s">
        <v>281</v>
      </c>
      <c r="E18">
        <v>0.5</v>
      </c>
      <c r="F18" s="53">
        <v>11.79</v>
      </c>
      <c r="G18" s="53">
        <f>SUM(E18*F18)</f>
        <v>5.8949999999999996</v>
      </c>
    </row>
    <row r="19" spans="1:7" x14ac:dyDescent="0.35">
      <c r="B19" s="52" t="s">
        <v>284</v>
      </c>
      <c r="C19" s="52" t="s">
        <v>281</v>
      </c>
      <c r="E19">
        <v>1</v>
      </c>
      <c r="F19">
        <v>15.95</v>
      </c>
      <c r="G19" s="53">
        <f>SUM(E19*F19)</f>
        <v>15.95</v>
      </c>
    </row>
    <row r="20" spans="1:7" x14ac:dyDescent="0.35">
      <c r="A20" t="s">
        <v>285</v>
      </c>
      <c r="B20" s="52" t="s">
        <v>286</v>
      </c>
      <c r="C20" s="52" t="s">
        <v>281</v>
      </c>
      <c r="E20">
        <v>1</v>
      </c>
      <c r="F20">
        <v>13.48</v>
      </c>
      <c r="G20" s="53">
        <f>SUM(E20*F20)</f>
        <v>13.48</v>
      </c>
    </row>
    <row r="21" spans="1:7" x14ac:dyDescent="0.35">
      <c r="B21" s="52" t="s">
        <v>287</v>
      </c>
      <c r="G21" s="54">
        <f>SUM(G17:G20)</f>
        <v>55.454999999999998</v>
      </c>
    </row>
    <row r="23" spans="1:7" x14ac:dyDescent="0.35">
      <c r="A23" t="s">
        <v>297</v>
      </c>
      <c r="B23" s="51" t="s">
        <v>298</v>
      </c>
      <c r="D23" s="50" t="s">
        <v>299</v>
      </c>
    </row>
    <row r="24" spans="1:7" x14ac:dyDescent="0.35">
      <c r="B24" s="52" t="s">
        <v>300</v>
      </c>
      <c r="C24" t="s">
        <v>281</v>
      </c>
      <c r="D24" s="50" t="s">
        <v>282</v>
      </c>
      <c r="E24">
        <v>1</v>
      </c>
      <c r="F24" s="53">
        <v>18.309999999999999</v>
      </c>
      <c r="G24" s="53">
        <f>SUM(E24*F24)</f>
        <v>18.309999999999999</v>
      </c>
    </row>
    <row r="25" spans="1:7" x14ac:dyDescent="0.35">
      <c r="B25" s="52" t="s">
        <v>283</v>
      </c>
      <c r="C25" s="52" t="s">
        <v>281</v>
      </c>
      <c r="E25">
        <v>0.5</v>
      </c>
      <c r="F25" s="53">
        <v>11.79</v>
      </c>
      <c r="G25" s="53">
        <f>SUM(E25*F25)</f>
        <v>5.8949999999999996</v>
      </c>
    </row>
    <row r="26" spans="1:7" x14ac:dyDescent="0.35">
      <c r="B26" s="52" t="s">
        <v>284</v>
      </c>
      <c r="C26" s="52" t="s">
        <v>281</v>
      </c>
      <c r="E26">
        <v>1</v>
      </c>
      <c r="F26">
        <v>15.95</v>
      </c>
      <c r="G26" s="53">
        <f>SUM(E26*F26)</f>
        <v>15.95</v>
      </c>
    </row>
    <row r="27" spans="1:7" x14ac:dyDescent="0.35">
      <c r="A27" t="s">
        <v>285</v>
      </c>
      <c r="B27" s="52" t="s">
        <v>286</v>
      </c>
      <c r="C27" s="52" t="s">
        <v>281</v>
      </c>
      <c r="E27">
        <v>1</v>
      </c>
      <c r="F27">
        <v>13.48</v>
      </c>
      <c r="G27" s="53">
        <f>SUM(E27*F27)</f>
        <v>13.48</v>
      </c>
    </row>
    <row r="28" spans="1:7" x14ac:dyDescent="0.35">
      <c r="B28" s="52" t="s">
        <v>287</v>
      </c>
      <c r="G28" s="54">
        <f>SUM(G24:G27)</f>
        <v>53.635000000000005</v>
      </c>
    </row>
    <row r="32" spans="1:7" x14ac:dyDescent="0.35">
      <c r="A32" s="52" t="s">
        <v>301</v>
      </c>
      <c r="B32" s="51" t="s">
        <v>302</v>
      </c>
      <c r="D32" s="50" t="s">
        <v>303</v>
      </c>
    </row>
    <row r="33" spans="1:7" x14ac:dyDescent="0.35">
      <c r="B33" s="52" t="s">
        <v>304</v>
      </c>
      <c r="C33" t="s">
        <v>281</v>
      </c>
      <c r="D33" s="50" t="s">
        <v>282</v>
      </c>
      <c r="E33">
        <v>1</v>
      </c>
      <c r="F33" s="53">
        <v>23.34</v>
      </c>
      <c r="G33" s="53">
        <f>SUM(E33*F33)</f>
        <v>23.34</v>
      </c>
    </row>
    <row r="34" spans="1:7" x14ac:dyDescent="0.35">
      <c r="B34" s="52" t="s">
        <v>283</v>
      </c>
      <c r="C34" s="52" t="s">
        <v>281</v>
      </c>
      <c r="E34">
        <v>0.5</v>
      </c>
      <c r="F34" s="53">
        <v>11.79</v>
      </c>
      <c r="G34" s="53">
        <f>SUM(E34*F34)</f>
        <v>5.8949999999999996</v>
      </c>
    </row>
    <row r="35" spans="1:7" x14ac:dyDescent="0.35">
      <c r="B35" s="52" t="s">
        <v>284</v>
      </c>
      <c r="C35" s="52" t="s">
        <v>281</v>
      </c>
      <c r="E35">
        <v>1</v>
      </c>
      <c r="F35">
        <v>15.95</v>
      </c>
      <c r="G35" s="53">
        <f>SUM(E35*F35)</f>
        <v>15.95</v>
      </c>
    </row>
    <row r="36" spans="1:7" x14ac:dyDescent="0.35">
      <c r="B36" s="52" t="s">
        <v>305</v>
      </c>
      <c r="C36" s="52" t="s">
        <v>281</v>
      </c>
      <c r="E36">
        <v>1</v>
      </c>
      <c r="F36" s="53">
        <v>13.9</v>
      </c>
      <c r="G36" s="53">
        <f>SUM(E36*F36)</f>
        <v>13.9</v>
      </c>
    </row>
    <row r="37" spans="1:7" x14ac:dyDescent="0.35">
      <c r="B37" s="52" t="s">
        <v>287</v>
      </c>
      <c r="G37" s="54">
        <f>SUM(G33:G35)</f>
        <v>45.185000000000002</v>
      </c>
    </row>
    <row r="39" spans="1:7" x14ac:dyDescent="0.35">
      <c r="A39" s="52" t="s">
        <v>306</v>
      </c>
      <c r="B39" s="51" t="s">
        <v>307</v>
      </c>
      <c r="D39" s="50" t="s">
        <v>308</v>
      </c>
    </row>
    <row r="40" spans="1:7" x14ac:dyDescent="0.35">
      <c r="B40" s="52" t="s">
        <v>309</v>
      </c>
      <c r="C40" t="s">
        <v>281</v>
      </c>
      <c r="D40" s="50" t="s">
        <v>282</v>
      </c>
      <c r="E40">
        <v>1</v>
      </c>
      <c r="F40" s="53">
        <v>17.170000000000002</v>
      </c>
      <c r="G40" s="53">
        <f>SUM(E40*F40)</f>
        <v>17.170000000000002</v>
      </c>
    </row>
    <row r="41" spans="1:7" x14ac:dyDescent="0.35">
      <c r="B41" s="52" t="s">
        <v>283</v>
      </c>
      <c r="C41" s="52" t="s">
        <v>281</v>
      </c>
      <c r="E41">
        <v>0.5</v>
      </c>
      <c r="F41" s="53">
        <v>11.79</v>
      </c>
      <c r="G41" s="53">
        <f>SUM(E41*F41)</f>
        <v>5.8949999999999996</v>
      </c>
    </row>
    <row r="42" spans="1:7" x14ac:dyDescent="0.35">
      <c r="B42" s="52" t="s">
        <v>284</v>
      </c>
      <c r="C42" s="52" t="s">
        <v>281</v>
      </c>
      <c r="E42">
        <v>1</v>
      </c>
      <c r="F42">
        <v>15.95</v>
      </c>
      <c r="G42" s="53">
        <f>SUM(E42*F42)</f>
        <v>15.95</v>
      </c>
    </row>
    <row r="43" spans="1:7" x14ac:dyDescent="0.35">
      <c r="B43" s="52" t="s">
        <v>305</v>
      </c>
      <c r="C43" s="52" t="s">
        <v>281</v>
      </c>
      <c r="E43">
        <v>1</v>
      </c>
      <c r="F43" s="53">
        <v>13.9</v>
      </c>
      <c r="G43" s="53">
        <f>SUM(E43*F43)</f>
        <v>13.9</v>
      </c>
    </row>
    <row r="44" spans="1:7" x14ac:dyDescent="0.35">
      <c r="B44" s="52" t="s">
        <v>287</v>
      </c>
      <c r="G44" s="54">
        <f>SUM(G40:G43)</f>
        <v>52.914999999999999</v>
      </c>
    </row>
    <row r="46" spans="1:7" x14ac:dyDescent="0.35">
      <c r="A46" s="52" t="s">
        <v>310</v>
      </c>
      <c r="B46" s="51" t="s">
        <v>311</v>
      </c>
      <c r="D46" s="50" t="s">
        <v>312</v>
      </c>
    </row>
    <row r="47" spans="1:7" x14ac:dyDescent="0.35">
      <c r="B47" s="52" t="s">
        <v>313</v>
      </c>
      <c r="C47" t="s">
        <v>281</v>
      </c>
      <c r="D47" s="50" t="s">
        <v>282</v>
      </c>
      <c r="E47">
        <v>1</v>
      </c>
      <c r="F47" s="53">
        <v>24.6</v>
      </c>
      <c r="G47" s="53">
        <f>SUM(E47*F47)</f>
        <v>24.6</v>
      </c>
    </row>
    <row r="48" spans="1:7" x14ac:dyDescent="0.35">
      <c r="B48" s="52" t="s">
        <v>283</v>
      </c>
      <c r="C48" s="52" t="s">
        <v>281</v>
      </c>
      <c r="E48">
        <v>0.5</v>
      </c>
      <c r="F48" s="53">
        <v>11.79</v>
      </c>
      <c r="G48" s="53">
        <f>SUM(E48*F48)</f>
        <v>5.8949999999999996</v>
      </c>
    </row>
    <row r="49" spans="1:7" x14ac:dyDescent="0.35">
      <c r="B49" s="52" t="s">
        <v>284</v>
      </c>
      <c r="C49" s="52" t="s">
        <v>281</v>
      </c>
      <c r="E49">
        <v>1</v>
      </c>
      <c r="F49">
        <v>15.95</v>
      </c>
      <c r="G49" s="53">
        <f>SUM(E49*F49)</f>
        <v>15.95</v>
      </c>
    </row>
    <row r="50" spans="1:7" x14ac:dyDescent="0.35">
      <c r="B50" s="52" t="s">
        <v>314</v>
      </c>
      <c r="C50" s="52" t="s">
        <v>281</v>
      </c>
      <c r="E50">
        <v>1</v>
      </c>
      <c r="F50" s="53">
        <v>13.9</v>
      </c>
      <c r="G50" s="53">
        <f>SUM(E50*F50)</f>
        <v>13.9</v>
      </c>
    </row>
    <row r="51" spans="1:7" x14ac:dyDescent="0.35">
      <c r="B51" s="52" t="s">
        <v>287</v>
      </c>
      <c r="G51" s="54">
        <f>SUM(G47:G50)</f>
        <v>60.344999999999999</v>
      </c>
    </row>
    <row r="52" spans="1:7" x14ac:dyDescent="0.35">
      <c r="A52" s="52" t="s">
        <v>315</v>
      </c>
      <c r="B52" s="51" t="s">
        <v>316</v>
      </c>
      <c r="D52" s="50" t="s">
        <v>317</v>
      </c>
    </row>
    <row r="53" spans="1:7" x14ac:dyDescent="0.35">
      <c r="B53" s="52" t="s">
        <v>318</v>
      </c>
      <c r="C53" t="s">
        <v>281</v>
      </c>
      <c r="D53" s="50" t="s">
        <v>282</v>
      </c>
      <c r="E53">
        <v>1</v>
      </c>
      <c r="F53" s="53">
        <v>31.28</v>
      </c>
      <c r="G53" s="53">
        <f>SUM(E53*F53)</f>
        <v>31.28</v>
      </c>
    </row>
    <row r="54" spans="1:7" x14ac:dyDescent="0.35">
      <c r="B54" s="52" t="s">
        <v>283</v>
      </c>
      <c r="C54" s="52" t="s">
        <v>281</v>
      </c>
      <c r="E54">
        <v>0.5</v>
      </c>
      <c r="F54" s="53">
        <v>11.79</v>
      </c>
      <c r="G54" s="53">
        <f>SUM(E54*F54)</f>
        <v>5.8949999999999996</v>
      </c>
    </row>
    <row r="55" spans="1:7" x14ac:dyDescent="0.35">
      <c r="B55" s="52" t="s">
        <v>319</v>
      </c>
      <c r="C55" s="52" t="s">
        <v>281</v>
      </c>
      <c r="E55">
        <v>1</v>
      </c>
      <c r="F55" s="53">
        <v>21.31</v>
      </c>
      <c r="G55" s="53">
        <f>SUM(E55*F55)</f>
        <v>21.31</v>
      </c>
    </row>
    <row r="56" spans="1:7" x14ac:dyDescent="0.35">
      <c r="B56" s="52" t="s">
        <v>284</v>
      </c>
      <c r="C56" s="52" t="s">
        <v>281</v>
      </c>
      <c r="E56">
        <v>1</v>
      </c>
      <c r="F56">
        <v>15.95</v>
      </c>
      <c r="G56" s="53">
        <f>SUM(E56*F56)</f>
        <v>15.95</v>
      </c>
    </row>
    <row r="57" spans="1:7" x14ac:dyDescent="0.35">
      <c r="B57" s="52" t="s">
        <v>287</v>
      </c>
      <c r="G57" s="54">
        <f>SUM(G53:G56)</f>
        <v>74.435000000000002</v>
      </c>
    </row>
    <row r="59" spans="1:7" x14ac:dyDescent="0.35">
      <c r="A59" s="52" t="s">
        <v>320</v>
      </c>
      <c r="B59" s="51" t="s">
        <v>321</v>
      </c>
      <c r="D59" s="50" t="s">
        <v>322</v>
      </c>
    </row>
    <row r="60" spans="1:7" x14ac:dyDescent="0.35">
      <c r="B60" s="52" t="s">
        <v>323</v>
      </c>
      <c r="C60" t="s">
        <v>281</v>
      </c>
      <c r="D60" s="50" t="s">
        <v>282</v>
      </c>
      <c r="E60">
        <v>1</v>
      </c>
      <c r="F60" s="53">
        <v>28.93</v>
      </c>
      <c r="G60" s="53">
        <f>SUM(E60*F60)</f>
        <v>28.93</v>
      </c>
    </row>
    <row r="61" spans="1:7" x14ac:dyDescent="0.35">
      <c r="B61" s="52" t="s">
        <v>283</v>
      </c>
      <c r="C61" s="52" t="s">
        <v>281</v>
      </c>
      <c r="E61">
        <v>0.5</v>
      </c>
      <c r="F61" s="53">
        <v>11.79</v>
      </c>
      <c r="G61" s="53">
        <f>SUM(E61*F61)</f>
        <v>5.8949999999999996</v>
      </c>
    </row>
    <row r="62" spans="1:7" x14ac:dyDescent="0.35">
      <c r="B62" s="52" t="s">
        <v>319</v>
      </c>
      <c r="C62" s="52" t="s">
        <v>281</v>
      </c>
      <c r="E62">
        <v>1</v>
      </c>
      <c r="F62" s="53">
        <v>21.31</v>
      </c>
      <c r="G62" s="53">
        <f>SUM(E62*F62)</f>
        <v>21.31</v>
      </c>
    </row>
    <row r="63" spans="1:7" x14ac:dyDescent="0.35">
      <c r="B63" s="52" t="s">
        <v>284</v>
      </c>
      <c r="C63" s="52" t="s">
        <v>281</v>
      </c>
      <c r="E63">
        <v>1</v>
      </c>
      <c r="F63">
        <v>15.95</v>
      </c>
      <c r="G63" s="53">
        <f>SUM(E63*F63)</f>
        <v>15.95</v>
      </c>
    </row>
    <row r="64" spans="1:7" x14ac:dyDescent="0.35">
      <c r="B64" s="52" t="s">
        <v>287</v>
      </c>
      <c r="G64" s="54">
        <f>SUM(G60:G63)</f>
        <v>72.085000000000008</v>
      </c>
    </row>
    <row r="66" spans="1:7" x14ac:dyDescent="0.35">
      <c r="A66" s="52" t="s">
        <v>324</v>
      </c>
      <c r="B66" s="51" t="s">
        <v>325</v>
      </c>
      <c r="D66" s="50" t="s">
        <v>326</v>
      </c>
    </row>
    <row r="67" spans="1:7" x14ac:dyDescent="0.35">
      <c r="B67" s="52" t="s">
        <v>327</v>
      </c>
      <c r="C67" t="s">
        <v>281</v>
      </c>
      <c r="D67" s="50" t="s">
        <v>282</v>
      </c>
      <c r="E67">
        <v>1</v>
      </c>
      <c r="F67" s="53">
        <v>30.4</v>
      </c>
      <c r="G67" s="53">
        <f>SUM(E67*F67)</f>
        <v>30.4</v>
      </c>
    </row>
    <row r="68" spans="1:7" x14ac:dyDescent="0.35">
      <c r="B68" s="52" t="s">
        <v>283</v>
      </c>
      <c r="C68" s="52" t="s">
        <v>281</v>
      </c>
      <c r="E68">
        <v>0.5</v>
      </c>
      <c r="F68" s="53">
        <v>11.79</v>
      </c>
      <c r="G68" s="53">
        <f>SUM(E68*F68)</f>
        <v>5.8949999999999996</v>
      </c>
    </row>
    <row r="69" spans="1:7" x14ac:dyDescent="0.35">
      <c r="B69" s="52" t="s">
        <v>319</v>
      </c>
      <c r="C69" s="52" t="s">
        <v>281</v>
      </c>
      <c r="E69">
        <v>1</v>
      </c>
      <c r="F69" s="53">
        <v>21.31</v>
      </c>
      <c r="G69" s="53">
        <f>SUM(E69*F69)</f>
        <v>21.31</v>
      </c>
    </row>
    <row r="70" spans="1:7" x14ac:dyDescent="0.35">
      <c r="B70" s="52" t="s">
        <v>284</v>
      </c>
      <c r="C70" s="52" t="s">
        <v>281</v>
      </c>
      <c r="E70">
        <v>1</v>
      </c>
      <c r="F70">
        <v>15.95</v>
      </c>
      <c r="G70" s="53">
        <f>SUM(E70*F70)</f>
        <v>15.95</v>
      </c>
    </row>
    <row r="71" spans="1:7" x14ac:dyDescent="0.35">
      <c r="B71" s="52" t="s">
        <v>287</v>
      </c>
      <c r="G71" s="54">
        <f>SUM(G67:G70)</f>
        <v>73.555000000000007</v>
      </c>
    </row>
    <row r="73" spans="1:7" x14ac:dyDescent="0.35">
      <c r="A73" s="52" t="s">
        <v>328</v>
      </c>
      <c r="B73" s="51" t="s">
        <v>329</v>
      </c>
      <c r="D73" s="50" t="s">
        <v>330</v>
      </c>
    </row>
    <row r="74" spans="1:7" x14ac:dyDescent="0.35">
      <c r="B74" s="52" t="s">
        <v>331</v>
      </c>
      <c r="C74" t="s">
        <v>281</v>
      </c>
      <c r="D74" s="50" t="s">
        <v>282</v>
      </c>
      <c r="E74">
        <v>1</v>
      </c>
      <c r="F74" s="53">
        <v>34.4</v>
      </c>
      <c r="G74" s="53">
        <f>SUM(E74*F74)</f>
        <v>34.4</v>
      </c>
    </row>
    <row r="75" spans="1:7" x14ac:dyDescent="0.35">
      <c r="B75" s="52" t="s">
        <v>283</v>
      </c>
      <c r="C75" s="52" t="s">
        <v>281</v>
      </c>
      <c r="E75">
        <v>0.5</v>
      </c>
      <c r="F75" s="53">
        <v>11.79</v>
      </c>
      <c r="G75" s="53">
        <f>SUM(E75*F75)</f>
        <v>5.8949999999999996</v>
      </c>
    </row>
    <row r="76" spans="1:7" x14ac:dyDescent="0.35">
      <c r="B76" s="52" t="s">
        <v>319</v>
      </c>
      <c r="C76" s="52" t="s">
        <v>281</v>
      </c>
      <c r="E76">
        <v>1</v>
      </c>
      <c r="F76" s="53">
        <v>21.31</v>
      </c>
      <c r="G76" s="53">
        <f>SUM(E76*F76)</f>
        <v>21.31</v>
      </c>
    </row>
    <row r="77" spans="1:7" x14ac:dyDescent="0.35">
      <c r="B77" s="52" t="s">
        <v>284</v>
      </c>
      <c r="C77" s="52" t="s">
        <v>281</v>
      </c>
      <c r="E77">
        <v>1</v>
      </c>
      <c r="F77">
        <v>15.95</v>
      </c>
      <c r="G77" s="53">
        <f>SUM(E77*F77)</f>
        <v>15.95</v>
      </c>
    </row>
    <row r="78" spans="1:7" x14ac:dyDescent="0.35">
      <c r="B78" s="52" t="s">
        <v>287</v>
      </c>
      <c r="G78" s="54">
        <f>SUM(G74:G77)</f>
        <v>77.555000000000007</v>
      </c>
    </row>
    <row r="81" spans="1:7" x14ac:dyDescent="0.35">
      <c r="A81" s="52" t="s">
        <v>332</v>
      </c>
      <c r="B81" s="51" t="s">
        <v>333</v>
      </c>
      <c r="D81" s="50" t="s">
        <v>334</v>
      </c>
    </row>
    <row r="82" spans="1:7" x14ac:dyDescent="0.35">
      <c r="B82" s="52" t="s">
        <v>335</v>
      </c>
      <c r="C82" t="s">
        <v>281</v>
      </c>
      <c r="D82" s="50" t="s">
        <v>282</v>
      </c>
      <c r="E82">
        <v>1</v>
      </c>
      <c r="F82" s="53">
        <v>45.1</v>
      </c>
      <c r="G82" s="53">
        <f>SUM(E82*F82)</f>
        <v>45.1</v>
      </c>
    </row>
    <row r="83" spans="1:7" x14ac:dyDescent="0.35">
      <c r="B83" s="52" t="s">
        <v>283</v>
      </c>
      <c r="C83" s="52" t="s">
        <v>281</v>
      </c>
      <c r="E83">
        <v>0.5</v>
      </c>
      <c r="F83" s="53">
        <v>11.79</v>
      </c>
      <c r="G83" s="53">
        <f>SUM(E83*F83)</f>
        <v>5.8949999999999996</v>
      </c>
    </row>
    <row r="84" spans="1:7" x14ac:dyDescent="0.35">
      <c r="B84" s="52" t="s">
        <v>284</v>
      </c>
      <c r="C84" s="52" t="s">
        <v>281</v>
      </c>
      <c r="E84">
        <v>1</v>
      </c>
      <c r="F84">
        <v>15.95</v>
      </c>
      <c r="G84" s="53">
        <f>SUM(E84*F84)</f>
        <v>15.95</v>
      </c>
    </row>
    <row r="85" spans="1:7" x14ac:dyDescent="0.35">
      <c r="B85" s="52" t="s">
        <v>336</v>
      </c>
      <c r="C85" s="52" t="s">
        <v>281</v>
      </c>
      <c r="E85">
        <v>1</v>
      </c>
      <c r="F85">
        <v>35.53</v>
      </c>
      <c r="G85" s="53">
        <f>SUM(E85*F85)</f>
        <v>35.53</v>
      </c>
    </row>
    <row r="86" spans="1:7" x14ac:dyDescent="0.35">
      <c r="B86" s="52" t="s">
        <v>287</v>
      </c>
      <c r="G86" s="54">
        <f>SUM(G82:G85)</f>
        <v>102.47500000000001</v>
      </c>
    </row>
    <row r="88" spans="1:7" x14ac:dyDescent="0.35">
      <c r="A88" s="52" t="s">
        <v>337</v>
      </c>
      <c r="B88" s="51" t="s">
        <v>338</v>
      </c>
      <c r="D88" s="50" t="s">
        <v>339</v>
      </c>
    </row>
    <row r="89" spans="1:7" x14ac:dyDescent="0.35">
      <c r="B89" s="52" t="s">
        <v>340</v>
      </c>
      <c r="C89" t="s">
        <v>281</v>
      </c>
      <c r="D89" s="50" t="s">
        <v>282</v>
      </c>
      <c r="E89">
        <v>1</v>
      </c>
      <c r="F89" s="53">
        <v>20.51</v>
      </c>
      <c r="G89" s="53">
        <f>SUM(E89*F89)</f>
        <v>20.51</v>
      </c>
    </row>
    <row r="90" spans="1:7" x14ac:dyDescent="0.35">
      <c r="B90" s="52" t="s">
        <v>283</v>
      </c>
      <c r="C90" s="52" t="s">
        <v>281</v>
      </c>
      <c r="E90">
        <v>0.5</v>
      </c>
      <c r="F90" s="53">
        <v>11.79</v>
      </c>
      <c r="G90" s="53">
        <f>SUM(E90*F90)</f>
        <v>5.8949999999999996</v>
      </c>
    </row>
    <row r="91" spans="1:7" x14ac:dyDescent="0.35">
      <c r="B91" s="52" t="s">
        <v>284</v>
      </c>
      <c r="C91" s="52" t="s">
        <v>281</v>
      </c>
      <c r="E91">
        <v>1</v>
      </c>
      <c r="F91">
        <v>15.95</v>
      </c>
      <c r="G91" s="53">
        <f>SUM(E91*F91)</f>
        <v>15.95</v>
      </c>
    </row>
    <row r="92" spans="1:7" x14ac:dyDescent="0.35">
      <c r="B92" s="52" t="s">
        <v>336</v>
      </c>
      <c r="C92" s="52" t="s">
        <v>281</v>
      </c>
      <c r="E92">
        <v>1</v>
      </c>
      <c r="F92">
        <v>35.53</v>
      </c>
      <c r="G92" s="53">
        <f>SUM(E92*F92)</f>
        <v>35.53</v>
      </c>
    </row>
    <row r="93" spans="1:7" x14ac:dyDescent="0.35">
      <c r="B93" s="52" t="s">
        <v>287</v>
      </c>
      <c r="G93" s="54">
        <f>SUM(G89:G92)</f>
        <v>77.885000000000005</v>
      </c>
    </row>
    <row r="95" spans="1:7" x14ac:dyDescent="0.35">
      <c r="A95" s="52" t="s">
        <v>341</v>
      </c>
      <c r="B95" s="51" t="s">
        <v>342</v>
      </c>
      <c r="D95" s="50" t="s">
        <v>343</v>
      </c>
    </row>
    <row r="96" spans="1:7" x14ac:dyDescent="0.35">
      <c r="B96" s="52" t="s">
        <v>344</v>
      </c>
      <c r="C96" t="s">
        <v>281</v>
      </c>
      <c r="D96" s="50" t="s">
        <v>282</v>
      </c>
      <c r="E96">
        <v>1</v>
      </c>
      <c r="F96" s="53">
        <v>27.56</v>
      </c>
      <c r="G96" s="53">
        <f>SUM(E96*F96)</f>
        <v>27.56</v>
      </c>
    </row>
    <row r="97" spans="1:7" x14ac:dyDescent="0.35">
      <c r="B97" s="52" t="s">
        <v>283</v>
      </c>
      <c r="C97" s="52" t="s">
        <v>281</v>
      </c>
      <c r="E97">
        <v>0.5</v>
      </c>
      <c r="F97" s="53">
        <v>11.79</v>
      </c>
      <c r="G97" s="53">
        <f>SUM(E97*F97)</f>
        <v>5.8949999999999996</v>
      </c>
    </row>
    <row r="98" spans="1:7" x14ac:dyDescent="0.35">
      <c r="B98" s="52" t="s">
        <v>284</v>
      </c>
      <c r="C98" s="52" t="s">
        <v>281</v>
      </c>
      <c r="E98">
        <v>1</v>
      </c>
      <c r="F98">
        <v>15.95</v>
      </c>
      <c r="G98" s="53">
        <f>SUM(E98*F98)</f>
        <v>15.95</v>
      </c>
    </row>
    <row r="99" spans="1:7" x14ac:dyDescent="0.35">
      <c r="B99" s="52" t="s">
        <v>336</v>
      </c>
      <c r="C99" s="52" t="s">
        <v>281</v>
      </c>
      <c r="E99">
        <v>1</v>
      </c>
      <c r="F99">
        <v>35.53</v>
      </c>
      <c r="G99" s="53">
        <f>SUM(E99*F99)</f>
        <v>35.53</v>
      </c>
    </row>
    <row r="100" spans="1:7" x14ac:dyDescent="0.35">
      <c r="B100" s="52" t="s">
        <v>287</v>
      </c>
      <c r="G100" s="54">
        <f>SUM(G96:G99)</f>
        <v>84.935000000000002</v>
      </c>
    </row>
    <row r="102" spans="1:7" x14ac:dyDescent="0.35">
      <c r="A102" s="52" t="s">
        <v>345</v>
      </c>
      <c r="B102" s="51" t="s">
        <v>346</v>
      </c>
      <c r="D102" s="50" t="s">
        <v>347</v>
      </c>
    </row>
    <row r="103" spans="1:7" x14ac:dyDescent="0.35">
      <c r="B103" s="52" t="s">
        <v>348</v>
      </c>
      <c r="C103" t="s">
        <v>281</v>
      </c>
      <c r="D103" s="50" t="s">
        <v>282</v>
      </c>
      <c r="E103">
        <v>1</v>
      </c>
      <c r="F103" s="53">
        <v>50.4</v>
      </c>
      <c r="G103" s="53">
        <f>SUM(E103*F103)</f>
        <v>50.4</v>
      </c>
    </row>
    <row r="104" spans="1:7" x14ac:dyDescent="0.35">
      <c r="B104" s="52" t="s">
        <v>283</v>
      </c>
      <c r="C104" s="52" t="s">
        <v>281</v>
      </c>
      <c r="E104">
        <v>0.5</v>
      </c>
      <c r="F104" s="53">
        <v>11.79</v>
      </c>
      <c r="G104" s="53">
        <f>SUM(E104*F104)</f>
        <v>5.8949999999999996</v>
      </c>
    </row>
    <row r="105" spans="1:7" x14ac:dyDescent="0.35">
      <c r="B105" s="52" t="s">
        <v>284</v>
      </c>
      <c r="C105" s="52" t="s">
        <v>281</v>
      </c>
      <c r="E105">
        <v>1</v>
      </c>
      <c r="F105">
        <v>15.95</v>
      </c>
      <c r="G105" s="53">
        <f>SUM(E105*F105)</f>
        <v>15.95</v>
      </c>
    </row>
    <row r="106" spans="1:7" x14ac:dyDescent="0.35">
      <c r="B106" s="52" t="s">
        <v>336</v>
      </c>
      <c r="C106" s="52" t="s">
        <v>281</v>
      </c>
      <c r="E106">
        <v>1</v>
      </c>
      <c r="F106">
        <v>35.53</v>
      </c>
      <c r="G106" s="53">
        <f>SUM(E106*F106)</f>
        <v>35.53</v>
      </c>
    </row>
    <row r="107" spans="1:7" x14ac:dyDescent="0.35">
      <c r="B107" s="52" t="s">
        <v>287</v>
      </c>
      <c r="G107" s="54">
        <f>SUM(G103:G106)</f>
        <v>107.77500000000001</v>
      </c>
    </row>
    <row r="110" spans="1:7" x14ac:dyDescent="0.35">
      <c r="A110" s="52" t="s">
        <v>349</v>
      </c>
      <c r="B110" s="51" t="s">
        <v>350</v>
      </c>
      <c r="D110" s="50" t="s">
        <v>351</v>
      </c>
    </row>
    <row r="111" spans="1:7" x14ac:dyDescent="0.35">
      <c r="B111" s="52" t="s">
        <v>352</v>
      </c>
      <c r="C111" t="s">
        <v>281</v>
      </c>
      <c r="D111" s="50" t="s">
        <v>282</v>
      </c>
      <c r="E111">
        <v>1</v>
      </c>
      <c r="F111" s="53">
        <v>107.56</v>
      </c>
      <c r="G111" s="53">
        <f>SUM(E111*F111)</f>
        <v>107.56</v>
      </c>
    </row>
    <row r="112" spans="1:7" x14ac:dyDescent="0.35">
      <c r="B112" s="52" t="s">
        <v>283</v>
      </c>
      <c r="C112" s="52" t="s">
        <v>281</v>
      </c>
      <c r="E112">
        <v>1</v>
      </c>
      <c r="F112" s="53">
        <v>11.79</v>
      </c>
      <c r="G112" s="53">
        <f>SUM(E112*F112)</f>
        <v>11.79</v>
      </c>
    </row>
    <row r="113" spans="1:11" x14ac:dyDescent="0.35">
      <c r="B113" s="52" t="s">
        <v>284</v>
      </c>
      <c r="C113" s="52" t="s">
        <v>281</v>
      </c>
      <c r="E113">
        <v>1</v>
      </c>
      <c r="F113">
        <v>15.95</v>
      </c>
      <c r="G113" s="53">
        <f>SUM(E113*F113)</f>
        <v>15.95</v>
      </c>
    </row>
    <row r="114" spans="1:11" x14ac:dyDescent="0.35">
      <c r="B114" s="52" t="s">
        <v>353</v>
      </c>
      <c r="C114" s="52" t="s">
        <v>281</v>
      </c>
      <c r="E114">
        <v>1</v>
      </c>
      <c r="F114" s="53">
        <v>49.11</v>
      </c>
      <c r="G114" s="53">
        <f>SUM(E114*F114)</f>
        <v>49.11</v>
      </c>
    </row>
    <row r="115" spans="1:11" x14ac:dyDescent="0.35">
      <c r="B115" s="52" t="s">
        <v>287</v>
      </c>
      <c r="F115" s="53"/>
      <c r="G115" s="54">
        <f>SUM(G111:G114)</f>
        <v>184.40999999999997</v>
      </c>
    </row>
    <row r="117" spans="1:11" x14ac:dyDescent="0.35">
      <c r="A117" s="52" t="s">
        <v>354</v>
      </c>
      <c r="B117" s="51" t="s">
        <v>355</v>
      </c>
      <c r="D117" s="50" t="s">
        <v>356</v>
      </c>
    </row>
    <row r="118" spans="1:11" x14ac:dyDescent="0.35">
      <c r="B118" s="52" t="s">
        <v>357</v>
      </c>
      <c r="C118" t="s">
        <v>281</v>
      </c>
      <c r="D118" s="50" t="s">
        <v>282</v>
      </c>
      <c r="E118">
        <v>1</v>
      </c>
      <c r="F118" s="53">
        <v>165.74</v>
      </c>
      <c r="G118" s="53">
        <f>SUM(E118*F118)</f>
        <v>165.74</v>
      </c>
    </row>
    <row r="119" spans="1:11" x14ac:dyDescent="0.35">
      <c r="B119" s="52" t="s">
        <v>283</v>
      </c>
      <c r="C119" s="52" t="s">
        <v>281</v>
      </c>
      <c r="E119">
        <v>1</v>
      </c>
      <c r="F119" s="53">
        <v>11.79</v>
      </c>
      <c r="G119" s="53">
        <f>SUM(E119*F119)</f>
        <v>11.79</v>
      </c>
    </row>
    <row r="120" spans="1:11" x14ac:dyDescent="0.35">
      <c r="B120" s="52" t="s">
        <v>284</v>
      </c>
      <c r="C120" s="52" t="s">
        <v>281</v>
      </c>
      <c r="E120">
        <v>1</v>
      </c>
      <c r="F120">
        <v>15.95</v>
      </c>
      <c r="G120" s="53">
        <f>SUM(E120*F120)</f>
        <v>15.95</v>
      </c>
    </row>
    <row r="121" spans="1:11" x14ac:dyDescent="0.35">
      <c r="B121" s="52" t="s">
        <v>358</v>
      </c>
      <c r="C121" s="52"/>
      <c r="E121">
        <v>1</v>
      </c>
      <c r="F121" s="53">
        <v>55.87</v>
      </c>
      <c r="G121" s="53">
        <f>SUM(E121*F121)</f>
        <v>55.87</v>
      </c>
    </row>
    <row r="122" spans="1:11" x14ac:dyDescent="0.35">
      <c r="B122" s="52" t="s">
        <v>287</v>
      </c>
      <c r="F122" s="53"/>
      <c r="G122" s="54">
        <f>SUM(G118:G121)</f>
        <v>249.35</v>
      </c>
    </row>
    <row r="124" spans="1:11" x14ac:dyDescent="0.35">
      <c r="A124" s="52" t="s">
        <v>359</v>
      </c>
      <c r="B124" s="51" t="s">
        <v>360</v>
      </c>
      <c r="D124" s="50" t="s">
        <v>361</v>
      </c>
    </row>
    <row r="125" spans="1:11" x14ac:dyDescent="0.35">
      <c r="B125" s="52" t="s">
        <v>362</v>
      </c>
      <c r="C125" t="s">
        <v>281</v>
      </c>
      <c r="D125" s="50" t="s">
        <v>282</v>
      </c>
      <c r="E125">
        <v>1</v>
      </c>
      <c r="F125" s="53">
        <v>257.47000000000003</v>
      </c>
      <c r="G125" s="53">
        <f>SUM(E125*F125)</f>
        <v>257.47000000000003</v>
      </c>
    </row>
    <row r="126" spans="1:11" x14ac:dyDescent="0.35">
      <c r="B126" s="52" t="s">
        <v>283</v>
      </c>
      <c r="C126" s="52" t="s">
        <v>281</v>
      </c>
      <c r="E126">
        <v>1</v>
      </c>
      <c r="F126" s="53">
        <v>11.79</v>
      </c>
      <c r="G126" s="53">
        <f>SUM(E126*F126)</f>
        <v>11.79</v>
      </c>
    </row>
    <row r="127" spans="1:11" x14ac:dyDescent="0.35">
      <c r="B127" s="52" t="s">
        <v>284</v>
      </c>
      <c r="C127" s="52" t="s">
        <v>281</v>
      </c>
      <c r="E127">
        <v>1</v>
      </c>
      <c r="F127">
        <v>15.95</v>
      </c>
      <c r="G127" s="53">
        <f>SUM(E127*F127)</f>
        <v>15.95</v>
      </c>
      <c r="I127" t="s">
        <v>363</v>
      </c>
      <c r="J127" t="s">
        <v>364</v>
      </c>
      <c r="K127" t="s">
        <v>287</v>
      </c>
    </row>
    <row r="128" spans="1:11" x14ac:dyDescent="0.35">
      <c r="B128" s="52" t="s">
        <v>365</v>
      </c>
      <c r="C128" s="52" t="s">
        <v>281</v>
      </c>
      <c r="E128">
        <v>1</v>
      </c>
      <c r="F128" s="53">
        <v>79.31</v>
      </c>
      <c r="G128" s="53">
        <f>SUM(E128*F128)</f>
        <v>79.31</v>
      </c>
      <c r="H128" t="s">
        <v>366</v>
      </c>
      <c r="I128">
        <v>74.17</v>
      </c>
      <c r="J128">
        <v>5.14</v>
      </c>
      <c r="K128">
        <f>SUM(I128:J128)</f>
        <v>79.31</v>
      </c>
    </row>
    <row r="129" spans="1:7" x14ac:dyDescent="0.35">
      <c r="B129" s="52" t="s">
        <v>287</v>
      </c>
      <c r="F129" s="53"/>
      <c r="G129" s="54">
        <f>SUM(G125:G128)</f>
        <v>364.52000000000004</v>
      </c>
    </row>
    <row r="131" spans="1:7" x14ac:dyDescent="0.35">
      <c r="A131" s="52" t="s">
        <v>367</v>
      </c>
      <c r="B131" s="51" t="s">
        <v>368</v>
      </c>
      <c r="D131" s="50" t="s">
        <v>369</v>
      </c>
    </row>
    <row r="132" spans="1:7" x14ac:dyDescent="0.35">
      <c r="B132" s="52" t="s">
        <v>370</v>
      </c>
      <c r="C132" t="s">
        <v>281</v>
      </c>
      <c r="D132" s="50" t="s">
        <v>282</v>
      </c>
      <c r="E132">
        <v>1</v>
      </c>
      <c r="F132" s="53">
        <v>76.400000000000006</v>
      </c>
      <c r="G132" s="53">
        <f>SUM(E132*F132)</f>
        <v>76.400000000000006</v>
      </c>
    </row>
    <row r="133" spans="1:7" x14ac:dyDescent="0.35">
      <c r="B133" s="52" t="s">
        <v>283</v>
      </c>
      <c r="C133" s="52" t="s">
        <v>281</v>
      </c>
      <c r="E133">
        <v>0.5</v>
      </c>
      <c r="F133" s="53">
        <v>11.79</v>
      </c>
      <c r="G133" s="53">
        <f>SUM(E133*F133)</f>
        <v>5.8949999999999996</v>
      </c>
    </row>
    <row r="134" spans="1:7" x14ac:dyDescent="0.35">
      <c r="B134" s="52" t="s">
        <v>284</v>
      </c>
      <c r="C134" s="52" t="s">
        <v>281</v>
      </c>
      <c r="E134">
        <v>1</v>
      </c>
      <c r="F134">
        <v>15.95</v>
      </c>
      <c r="G134" s="53">
        <f>SUM(E134*F134)</f>
        <v>15.95</v>
      </c>
    </row>
    <row r="135" spans="1:7" x14ac:dyDescent="0.35">
      <c r="B135" s="52" t="s">
        <v>371</v>
      </c>
      <c r="C135" s="52" t="s">
        <v>281</v>
      </c>
      <c r="E135">
        <v>1</v>
      </c>
      <c r="F135">
        <v>13.9</v>
      </c>
      <c r="G135" s="53">
        <f>SUM(E135*F135)</f>
        <v>13.9</v>
      </c>
    </row>
    <row r="136" spans="1:7" x14ac:dyDescent="0.35">
      <c r="B136" s="52" t="s">
        <v>287</v>
      </c>
      <c r="G136" s="54">
        <f>SUM(G132:G135)</f>
        <v>112.14500000000001</v>
      </c>
    </row>
    <row r="138" spans="1:7" x14ac:dyDescent="0.35">
      <c r="A138" s="52" t="s">
        <v>372</v>
      </c>
      <c r="B138" s="51" t="s">
        <v>373</v>
      </c>
      <c r="D138" s="50" t="s">
        <v>374</v>
      </c>
    </row>
    <row r="139" spans="1:7" x14ac:dyDescent="0.35">
      <c r="B139" s="52" t="s">
        <v>375</v>
      </c>
      <c r="C139" t="s">
        <v>281</v>
      </c>
      <c r="D139" s="50" t="s">
        <v>282</v>
      </c>
      <c r="E139">
        <v>1</v>
      </c>
      <c r="F139" s="53">
        <v>18.399999999999999</v>
      </c>
      <c r="G139" s="53">
        <f>SUM(E139*F139)</f>
        <v>18.399999999999999</v>
      </c>
    </row>
    <row r="140" spans="1:7" x14ac:dyDescent="0.35">
      <c r="B140" s="52" t="s">
        <v>283</v>
      </c>
      <c r="C140" s="52" t="s">
        <v>281</v>
      </c>
      <c r="E140">
        <v>0.5</v>
      </c>
      <c r="F140" s="53">
        <v>11.79</v>
      </c>
      <c r="G140" s="53">
        <f>SUM(E140*F140)</f>
        <v>5.8949999999999996</v>
      </c>
    </row>
    <row r="141" spans="1:7" x14ac:dyDescent="0.35">
      <c r="B141" s="52" t="s">
        <v>284</v>
      </c>
      <c r="C141" s="52" t="s">
        <v>281</v>
      </c>
      <c r="E141">
        <v>1</v>
      </c>
      <c r="F141">
        <v>15.95</v>
      </c>
      <c r="G141" s="53">
        <f>SUM(E141*F141)</f>
        <v>15.95</v>
      </c>
    </row>
    <row r="142" spans="1:7" x14ac:dyDescent="0.35">
      <c r="B142" s="52" t="s">
        <v>371</v>
      </c>
      <c r="C142" s="52" t="s">
        <v>281</v>
      </c>
      <c r="E142">
        <v>1</v>
      </c>
      <c r="F142">
        <v>13.9</v>
      </c>
      <c r="G142" s="53">
        <f>SUM(E142*F142)</f>
        <v>13.9</v>
      </c>
    </row>
    <row r="143" spans="1:7" x14ac:dyDescent="0.35">
      <c r="B143" s="52" t="s">
        <v>287</v>
      </c>
      <c r="G143" s="54">
        <f>SUM(G139:G142)</f>
        <v>54.144999999999996</v>
      </c>
    </row>
    <row r="145" spans="1:7" x14ac:dyDescent="0.35">
      <c r="A145" s="52" t="s">
        <v>376</v>
      </c>
      <c r="B145" s="51" t="s">
        <v>377</v>
      </c>
      <c r="D145" s="50" t="s">
        <v>378</v>
      </c>
    </row>
    <row r="146" spans="1:7" x14ac:dyDescent="0.35">
      <c r="B146" s="52" t="s">
        <v>379</v>
      </c>
      <c r="C146" t="s">
        <v>281</v>
      </c>
      <c r="D146" s="50" t="s">
        <v>282</v>
      </c>
      <c r="E146">
        <v>1</v>
      </c>
      <c r="F146" s="53">
        <v>14.3</v>
      </c>
      <c r="G146" s="53">
        <v>32</v>
      </c>
    </row>
    <row r="147" spans="1:7" x14ac:dyDescent="0.35">
      <c r="B147" s="52" t="s">
        <v>283</v>
      </c>
      <c r="C147" s="52" t="s">
        <v>281</v>
      </c>
      <c r="E147">
        <v>0.5</v>
      </c>
      <c r="F147" s="53">
        <v>11.79</v>
      </c>
      <c r="G147" s="53">
        <f>SUM(E147*F147)</f>
        <v>5.8949999999999996</v>
      </c>
    </row>
    <row r="148" spans="1:7" x14ac:dyDescent="0.35">
      <c r="B148" s="52" t="s">
        <v>284</v>
      </c>
      <c r="C148" s="52" t="s">
        <v>281</v>
      </c>
      <c r="E148">
        <v>1</v>
      </c>
      <c r="F148">
        <v>15.95</v>
      </c>
      <c r="G148" s="53">
        <f>SUM(E148*F148)</f>
        <v>15.95</v>
      </c>
    </row>
    <row r="149" spans="1:7" x14ac:dyDescent="0.35">
      <c r="B149" s="52" t="s">
        <v>380</v>
      </c>
      <c r="C149" s="52" t="s">
        <v>281</v>
      </c>
      <c r="E149">
        <v>1</v>
      </c>
      <c r="F149">
        <v>21.32</v>
      </c>
      <c r="G149" s="53">
        <f>SUM(E149*F149)</f>
        <v>21.32</v>
      </c>
    </row>
    <row r="150" spans="1:7" x14ac:dyDescent="0.35">
      <c r="B150" s="52" t="s">
        <v>287</v>
      </c>
      <c r="G150" s="54">
        <f>SUM(G146:G149)</f>
        <v>75.164999999999992</v>
      </c>
    </row>
    <row r="152" spans="1:7" x14ac:dyDescent="0.35">
      <c r="A152" s="52" t="s">
        <v>381</v>
      </c>
      <c r="B152" s="51" t="s">
        <v>382</v>
      </c>
      <c r="D152" s="50" t="s">
        <v>383</v>
      </c>
    </row>
    <row r="153" spans="1:7" x14ac:dyDescent="0.35">
      <c r="B153" s="52" t="s">
        <v>384</v>
      </c>
      <c r="C153" t="s">
        <v>281</v>
      </c>
      <c r="D153" s="50" t="s">
        <v>282</v>
      </c>
      <c r="E153">
        <v>1</v>
      </c>
      <c r="F153" s="53">
        <v>32</v>
      </c>
      <c r="G153" s="53">
        <f>SUM(E153*F153)</f>
        <v>32</v>
      </c>
    </row>
    <row r="154" spans="1:7" x14ac:dyDescent="0.35">
      <c r="B154" s="52" t="s">
        <v>283</v>
      </c>
      <c r="C154" s="52" t="s">
        <v>281</v>
      </c>
      <c r="E154">
        <v>0.5</v>
      </c>
      <c r="F154" s="53">
        <v>11.79</v>
      </c>
      <c r="G154" s="53">
        <f>SUM(E154*F154)</f>
        <v>5.8949999999999996</v>
      </c>
    </row>
    <row r="155" spans="1:7" x14ac:dyDescent="0.35">
      <c r="B155" s="52" t="s">
        <v>284</v>
      </c>
      <c r="C155" s="52" t="s">
        <v>281</v>
      </c>
      <c r="E155">
        <v>1</v>
      </c>
      <c r="F155">
        <v>15.95</v>
      </c>
      <c r="G155" s="53">
        <f>SUM(E155*F155)</f>
        <v>15.95</v>
      </c>
    </row>
    <row r="156" spans="1:7" x14ac:dyDescent="0.35">
      <c r="B156" s="52" t="s">
        <v>380</v>
      </c>
      <c r="C156" s="52" t="s">
        <v>281</v>
      </c>
      <c r="E156">
        <v>1</v>
      </c>
      <c r="F156">
        <v>21.32</v>
      </c>
      <c r="G156" s="53">
        <f>SUM(E156*F156)</f>
        <v>21.32</v>
      </c>
    </row>
    <row r="157" spans="1:7" x14ac:dyDescent="0.35">
      <c r="B157" s="52" t="s">
        <v>287</v>
      </c>
      <c r="G157" s="54">
        <f>SUM(G153:G156)</f>
        <v>75.164999999999992</v>
      </c>
    </row>
    <row r="159" spans="1:7" x14ac:dyDescent="0.35">
      <c r="A159" s="52" t="s">
        <v>385</v>
      </c>
      <c r="B159" s="51" t="s">
        <v>386</v>
      </c>
      <c r="D159" s="50" t="s">
        <v>387</v>
      </c>
    </row>
    <row r="160" spans="1:7" x14ac:dyDescent="0.35">
      <c r="B160" s="52" t="s">
        <v>388</v>
      </c>
      <c r="C160" t="s">
        <v>281</v>
      </c>
      <c r="D160" s="50" t="s">
        <v>282</v>
      </c>
      <c r="E160">
        <v>1</v>
      </c>
      <c r="F160" s="53">
        <v>51</v>
      </c>
      <c r="G160" s="53">
        <f>SUM(E160*F160)</f>
        <v>51</v>
      </c>
    </row>
    <row r="161" spans="1:7" x14ac:dyDescent="0.35">
      <c r="B161" s="52" t="s">
        <v>283</v>
      </c>
      <c r="C161" s="52" t="s">
        <v>281</v>
      </c>
      <c r="E161">
        <v>0.5</v>
      </c>
      <c r="F161" s="53">
        <v>11.79</v>
      </c>
      <c r="G161" s="53">
        <f>SUM(E161*F161)</f>
        <v>5.8949999999999996</v>
      </c>
    </row>
    <row r="162" spans="1:7" x14ac:dyDescent="0.35">
      <c r="B162" s="52" t="s">
        <v>284</v>
      </c>
      <c r="C162" s="52" t="s">
        <v>281</v>
      </c>
      <c r="E162">
        <v>1</v>
      </c>
      <c r="F162">
        <v>15.95</v>
      </c>
      <c r="G162" s="53">
        <f>SUM(E162*F162)</f>
        <v>15.95</v>
      </c>
    </row>
    <row r="163" spans="1:7" x14ac:dyDescent="0.35">
      <c r="B163" s="52" t="s">
        <v>389</v>
      </c>
      <c r="C163" s="52" t="s">
        <v>281</v>
      </c>
      <c r="E163">
        <v>1</v>
      </c>
      <c r="F163">
        <v>35.53</v>
      </c>
      <c r="G163" s="53">
        <f>SUM(E163*F163)</f>
        <v>35.53</v>
      </c>
    </row>
    <row r="164" spans="1:7" x14ac:dyDescent="0.35">
      <c r="B164" s="52" t="s">
        <v>287</v>
      </c>
      <c r="G164" s="54">
        <f>SUM(G160:G163)</f>
        <v>108.375</v>
      </c>
    </row>
    <row r="166" spans="1:7" x14ac:dyDescent="0.35">
      <c r="A166" s="52" t="s">
        <v>390</v>
      </c>
      <c r="B166" s="51" t="s">
        <v>391</v>
      </c>
      <c r="D166" s="50" t="s">
        <v>392</v>
      </c>
    </row>
    <row r="167" spans="1:7" x14ac:dyDescent="0.35">
      <c r="B167" s="52" t="s">
        <v>393</v>
      </c>
      <c r="C167" t="s">
        <v>281</v>
      </c>
      <c r="D167" s="50" t="s">
        <v>282</v>
      </c>
      <c r="E167">
        <v>1</v>
      </c>
      <c r="F167" s="53">
        <v>111.81</v>
      </c>
      <c r="G167" s="53">
        <f>SUM(E167*F167)</f>
        <v>111.81</v>
      </c>
    </row>
    <row r="168" spans="1:7" x14ac:dyDescent="0.35">
      <c r="B168" s="52" t="s">
        <v>283</v>
      </c>
      <c r="C168" s="52" t="s">
        <v>281</v>
      </c>
      <c r="E168">
        <v>0.5</v>
      </c>
      <c r="F168" s="53">
        <v>11.79</v>
      </c>
      <c r="G168" s="53">
        <f>SUM(E168*F168)</f>
        <v>5.8949999999999996</v>
      </c>
    </row>
    <row r="169" spans="1:7" x14ac:dyDescent="0.35">
      <c r="B169" s="52" t="s">
        <v>284</v>
      </c>
      <c r="C169" s="52" t="s">
        <v>281</v>
      </c>
      <c r="E169">
        <v>1</v>
      </c>
      <c r="F169">
        <v>15.95</v>
      </c>
      <c r="G169" s="53">
        <f>SUM(E169*F169)</f>
        <v>15.95</v>
      </c>
    </row>
    <row r="170" spans="1:7" x14ac:dyDescent="0.35">
      <c r="B170" s="52" t="s">
        <v>389</v>
      </c>
      <c r="C170" s="52" t="s">
        <v>281</v>
      </c>
      <c r="E170">
        <v>1</v>
      </c>
      <c r="F170">
        <v>35.53</v>
      </c>
      <c r="G170" s="53">
        <f>SUM(E170*F170)</f>
        <v>35.53</v>
      </c>
    </row>
    <row r="171" spans="1:7" x14ac:dyDescent="0.35">
      <c r="B171" s="52" t="s">
        <v>287</v>
      </c>
      <c r="G171" s="54">
        <f>SUM(G167:G170)</f>
        <v>169.185</v>
      </c>
    </row>
    <row r="173" spans="1:7" x14ac:dyDescent="0.35">
      <c r="A173" s="52" t="s">
        <v>390</v>
      </c>
      <c r="B173" s="51" t="s">
        <v>394</v>
      </c>
      <c r="D173" s="50" t="s">
        <v>395</v>
      </c>
    </row>
    <row r="174" spans="1:7" x14ac:dyDescent="0.35">
      <c r="B174" s="52" t="s">
        <v>396</v>
      </c>
      <c r="C174" t="s">
        <v>281</v>
      </c>
      <c r="D174" s="50" t="s">
        <v>282</v>
      </c>
      <c r="E174">
        <v>1</v>
      </c>
      <c r="F174" s="53">
        <v>54</v>
      </c>
      <c r="G174" s="53">
        <f>SUM(E174*F174)</f>
        <v>54</v>
      </c>
    </row>
    <row r="175" spans="1:7" x14ac:dyDescent="0.35">
      <c r="B175" s="52" t="s">
        <v>397</v>
      </c>
      <c r="C175" s="52" t="s">
        <v>281</v>
      </c>
      <c r="E175">
        <v>0.5</v>
      </c>
      <c r="F175" s="53">
        <v>23.3</v>
      </c>
      <c r="G175" s="53">
        <f>SUM(E175*F175)</f>
        <v>11.65</v>
      </c>
    </row>
    <row r="176" spans="1:7" x14ac:dyDescent="0.35">
      <c r="B176" s="52" t="s">
        <v>284</v>
      </c>
      <c r="C176" s="52" t="s">
        <v>281</v>
      </c>
      <c r="E176">
        <v>1</v>
      </c>
      <c r="F176">
        <v>15.95</v>
      </c>
      <c r="G176" s="53">
        <f>SUM(E176*F176)</f>
        <v>15.95</v>
      </c>
    </row>
    <row r="177" spans="1:9" x14ac:dyDescent="0.35">
      <c r="B177" s="52" t="s">
        <v>389</v>
      </c>
      <c r="C177" s="52" t="s">
        <v>281</v>
      </c>
      <c r="E177">
        <v>1</v>
      </c>
      <c r="F177">
        <v>35.53</v>
      </c>
      <c r="G177" s="53">
        <f>SUM(E177*F177)</f>
        <v>35.53</v>
      </c>
    </row>
    <row r="178" spans="1:9" x14ac:dyDescent="0.35">
      <c r="B178" s="52" t="s">
        <v>287</v>
      </c>
      <c r="G178" s="54">
        <f>SUM(G174:G177)</f>
        <v>117.13000000000001</v>
      </c>
    </row>
    <row r="181" spans="1:9" x14ac:dyDescent="0.35">
      <c r="A181" s="52" t="s">
        <v>398</v>
      </c>
      <c r="B181" s="51" t="s">
        <v>399</v>
      </c>
      <c r="D181" s="50" t="s">
        <v>400</v>
      </c>
    </row>
    <row r="182" spans="1:9" x14ac:dyDescent="0.35">
      <c r="B182" s="52" t="s">
        <v>401</v>
      </c>
      <c r="C182" t="s">
        <v>281</v>
      </c>
      <c r="D182" s="50" t="s">
        <v>282</v>
      </c>
      <c r="E182">
        <v>1</v>
      </c>
      <c r="F182" s="53">
        <v>148.77000000000001</v>
      </c>
      <c r="G182" s="53">
        <f>SUM(E182*F182)</f>
        <v>148.77000000000001</v>
      </c>
    </row>
    <row r="183" spans="1:9" x14ac:dyDescent="0.35">
      <c r="B183" s="52" t="s">
        <v>283</v>
      </c>
      <c r="C183" s="52" t="s">
        <v>281</v>
      </c>
      <c r="E183">
        <v>1</v>
      </c>
      <c r="F183" s="53">
        <v>11.79</v>
      </c>
      <c r="G183" s="53">
        <f>SUM(E183*F183)</f>
        <v>11.79</v>
      </c>
    </row>
    <row r="184" spans="1:9" x14ac:dyDescent="0.35">
      <c r="B184" s="52" t="s">
        <v>402</v>
      </c>
      <c r="C184" s="52" t="s">
        <v>281</v>
      </c>
      <c r="E184">
        <v>1</v>
      </c>
      <c r="F184">
        <v>55.87</v>
      </c>
      <c r="G184" s="53">
        <f>SUM(E184*F184)</f>
        <v>55.87</v>
      </c>
    </row>
    <row r="185" spans="1:9" x14ac:dyDescent="0.35">
      <c r="B185" s="52" t="s">
        <v>284</v>
      </c>
      <c r="C185" s="52" t="s">
        <v>281</v>
      </c>
      <c r="E185">
        <v>1</v>
      </c>
      <c r="F185">
        <v>15.95</v>
      </c>
      <c r="G185" s="53">
        <f>SUM(E185*F185)</f>
        <v>15.95</v>
      </c>
    </row>
    <row r="186" spans="1:9" x14ac:dyDescent="0.35">
      <c r="G186" s="54" t="s">
        <v>403</v>
      </c>
    </row>
    <row r="187" spans="1:9" x14ac:dyDescent="0.35">
      <c r="B187" s="52" t="s">
        <v>287</v>
      </c>
      <c r="G187" s="53">
        <f>SUM(G182:G186)</f>
        <v>232.38</v>
      </c>
      <c r="I187" t="s">
        <v>403</v>
      </c>
    </row>
    <row r="188" spans="1:9" x14ac:dyDescent="0.35">
      <c r="A188" s="52" t="s">
        <v>404</v>
      </c>
      <c r="B188" s="51" t="s">
        <v>405</v>
      </c>
      <c r="D188" s="50" t="s">
        <v>406</v>
      </c>
      <c r="G188" s="53"/>
    </row>
    <row r="189" spans="1:9" x14ac:dyDescent="0.35">
      <c r="B189" s="52" t="s">
        <v>407</v>
      </c>
      <c r="C189" t="s">
        <v>281</v>
      </c>
      <c r="D189" s="50" t="s">
        <v>282</v>
      </c>
      <c r="E189">
        <v>1</v>
      </c>
      <c r="F189" s="53">
        <v>41.2</v>
      </c>
      <c r="G189" s="53">
        <f>SUM(E189*F189)</f>
        <v>41.2</v>
      </c>
    </row>
    <row r="190" spans="1:9" x14ac:dyDescent="0.35">
      <c r="B190" s="52" t="s">
        <v>283</v>
      </c>
      <c r="C190" s="52" t="s">
        <v>281</v>
      </c>
      <c r="E190">
        <v>0.5</v>
      </c>
      <c r="F190" s="53">
        <v>11.79</v>
      </c>
      <c r="G190" s="53">
        <f>SUM(E190*F190)</f>
        <v>5.8949999999999996</v>
      </c>
    </row>
    <row r="191" spans="1:9" x14ac:dyDescent="0.35">
      <c r="B191" s="52" t="s">
        <v>284</v>
      </c>
      <c r="C191" s="52" t="s">
        <v>281</v>
      </c>
      <c r="E191">
        <v>1</v>
      </c>
      <c r="F191">
        <v>15.95</v>
      </c>
      <c r="G191" s="53">
        <f>SUM(E191*F191)</f>
        <v>15.95</v>
      </c>
    </row>
    <row r="192" spans="1:9" x14ac:dyDescent="0.35">
      <c r="B192" s="52" t="s">
        <v>408</v>
      </c>
      <c r="C192" s="52" t="s">
        <v>281</v>
      </c>
      <c r="E192">
        <v>1</v>
      </c>
      <c r="F192" s="53">
        <v>10.029999999999999</v>
      </c>
      <c r="G192" s="53">
        <f t="shared" ref="G192:G198" si="0">SUM(E192*F192)</f>
        <v>10.029999999999999</v>
      </c>
    </row>
    <row r="193" spans="1:7" x14ac:dyDescent="0.35">
      <c r="B193" s="52" t="s">
        <v>409</v>
      </c>
      <c r="C193" s="52" t="s">
        <v>281</v>
      </c>
      <c r="E193">
        <v>10</v>
      </c>
      <c r="F193" s="55">
        <v>3.53</v>
      </c>
      <c r="G193" s="53">
        <f t="shared" si="0"/>
        <v>35.299999999999997</v>
      </c>
    </row>
    <row r="194" spans="1:7" x14ac:dyDescent="0.35">
      <c r="B194" s="52" t="s">
        <v>410</v>
      </c>
      <c r="C194" s="52" t="s">
        <v>281</v>
      </c>
      <c r="E194">
        <v>1</v>
      </c>
      <c r="F194" s="53">
        <v>18.63</v>
      </c>
      <c r="G194" s="53">
        <f t="shared" si="0"/>
        <v>18.63</v>
      </c>
    </row>
    <row r="195" spans="1:7" x14ac:dyDescent="0.35">
      <c r="B195" s="52" t="s">
        <v>411</v>
      </c>
      <c r="C195" s="52" t="s">
        <v>281</v>
      </c>
      <c r="E195">
        <v>1</v>
      </c>
      <c r="F195" s="53">
        <v>41.29</v>
      </c>
      <c r="G195" s="53">
        <f t="shared" si="0"/>
        <v>41.29</v>
      </c>
    </row>
    <row r="196" spans="1:7" x14ac:dyDescent="0.35">
      <c r="B196" s="52" t="s">
        <v>412</v>
      </c>
      <c r="C196" s="52" t="s">
        <v>281</v>
      </c>
      <c r="E196">
        <v>1</v>
      </c>
      <c r="F196" s="53">
        <v>4.57</v>
      </c>
      <c r="G196" s="53">
        <f t="shared" si="0"/>
        <v>4.57</v>
      </c>
    </row>
    <row r="197" spans="1:7" x14ac:dyDescent="0.35">
      <c r="B197" s="52" t="s">
        <v>413</v>
      </c>
      <c r="C197" s="52" t="s">
        <v>281</v>
      </c>
      <c r="E197">
        <v>2</v>
      </c>
      <c r="F197" s="53">
        <v>16.14</v>
      </c>
      <c r="G197" s="53">
        <f t="shared" si="0"/>
        <v>32.28</v>
      </c>
    </row>
    <row r="198" spans="1:7" x14ac:dyDescent="0.35">
      <c r="B198" s="52" t="s">
        <v>414</v>
      </c>
      <c r="C198" s="52" t="s">
        <v>281</v>
      </c>
      <c r="E198">
        <v>2</v>
      </c>
      <c r="F198" s="53">
        <v>13.48</v>
      </c>
      <c r="G198" s="53">
        <f t="shared" si="0"/>
        <v>26.96</v>
      </c>
    </row>
    <row r="199" spans="1:7" x14ac:dyDescent="0.35">
      <c r="B199" s="52" t="s">
        <v>287</v>
      </c>
      <c r="G199" s="54">
        <f>SUM(G189:G198)</f>
        <v>232.10499999999999</v>
      </c>
    </row>
    <row r="201" spans="1:7" x14ac:dyDescent="0.35">
      <c r="A201" s="52" t="s">
        <v>415</v>
      </c>
      <c r="B201" s="51" t="s">
        <v>416</v>
      </c>
      <c r="D201" s="50" t="s">
        <v>417</v>
      </c>
    </row>
    <row r="202" spans="1:7" x14ac:dyDescent="0.35">
      <c r="B202" s="52" t="s">
        <v>418</v>
      </c>
      <c r="C202" t="s">
        <v>281</v>
      </c>
      <c r="D202" s="50" t="s">
        <v>282</v>
      </c>
      <c r="E202">
        <v>1</v>
      </c>
      <c r="F202" s="53">
        <v>50.85</v>
      </c>
      <c r="G202" s="53">
        <f>SUM(E202*F202)</f>
        <v>50.85</v>
      </c>
    </row>
    <row r="203" spans="1:7" x14ac:dyDescent="0.35">
      <c r="B203" s="52" t="s">
        <v>283</v>
      </c>
      <c r="C203" s="52" t="s">
        <v>281</v>
      </c>
      <c r="E203">
        <v>1</v>
      </c>
      <c r="F203" s="53">
        <v>11.79</v>
      </c>
      <c r="G203" s="53">
        <f>SUM(E203*F203)</f>
        <v>11.79</v>
      </c>
    </row>
    <row r="204" spans="1:7" x14ac:dyDescent="0.35">
      <c r="B204" s="52" t="s">
        <v>284</v>
      </c>
      <c r="C204" s="52" t="s">
        <v>281</v>
      </c>
      <c r="E204">
        <v>1</v>
      </c>
      <c r="F204">
        <v>15.95</v>
      </c>
      <c r="G204" s="53">
        <f>SUM(E204*F204)</f>
        <v>15.95</v>
      </c>
    </row>
    <row r="205" spans="1:7" x14ac:dyDescent="0.35">
      <c r="B205" s="52" t="s">
        <v>419</v>
      </c>
      <c r="C205" s="52" t="s">
        <v>281</v>
      </c>
      <c r="E205">
        <v>1</v>
      </c>
      <c r="F205" s="55">
        <v>10.029999999999999</v>
      </c>
      <c r="G205" s="53">
        <f t="shared" ref="G205:G211" si="1">SUM(E205*F205)</f>
        <v>10.029999999999999</v>
      </c>
    </row>
    <row r="206" spans="1:7" x14ac:dyDescent="0.35">
      <c r="B206" s="52" t="s">
        <v>409</v>
      </c>
      <c r="C206" s="52" t="s">
        <v>281</v>
      </c>
      <c r="E206">
        <v>10</v>
      </c>
      <c r="F206" s="55">
        <v>3.53</v>
      </c>
      <c r="G206" s="53">
        <f t="shared" si="1"/>
        <v>35.299999999999997</v>
      </c>
    </row>
    <row r="207" spans="1:7" x14ac:dyDescent="0.35">
      <c r="B207" s="52" t="s">
        <v>410</v>
      </c>
      <c r="C207" s="52" t="s">
        <v>281</v>
      </c>
      <c r="E207">
        <v>1</v>
      </c>
      <c r="F207" s="53">
        <v>18.63</v>
      </c>
      <c r="G207" s="53">
        <f t="shared" si="1"/>
        <v>18.63</v>
      </c>
    </row>
    <row r="208" spans="1:7" x14ac:dyDescent="0.35">
      <c r="B208" s="52" t="s">
        <v>411</v>
      </c>
      <c r="C208" s="52" t="s">
        <v>281</v>
      </c>
      <c r="E208">
        <v>1</v>
      </c>
      <c r="F208" s="53">
        <v>41.29</v>
      </c>
      <c r="G208" s="53">
        <f t="shared" si="1"/>
        <v>41.29</v>
      </c>
    </row>
    <row r="209" spans="1:10" x14ac:dyDescent="0.35">
      <c r="B209" s="52" t="s">
        <v>412</v>
      </c>
      <c r="C209" s="52" t="s">
        <v>281</v>
      </c>
      <c r="E209">
        <v>1</v>
      </c>
      <c r="F209" s="53">
        <v>4.57</v>
      </c>
      <c r="G209" s="53">
        <f t="shared" si="1"/>
        <v>4.57</v>
      </c>
    </row>
    <row r="210" spans="1:10" x14ac:dyDescent="0.35">
      <c r="B210" s="52" t="s">
        <v>420</v>
      </c>
      <c r="C210" s="52" t="s">
        <v>281</v>
      </c>
      <c r="E210">
        <v>2</v>
      </c>
      <c r="F210" s="53">
        <v>21.28</v>
      </c>
      <c r="G210" s="53">
        <f t="shared" si="1"/>
        <v>42.56</v>
      </c>
    </row>
    <row r="211" spans="1:10" x14ac:dyDescent="0.35">
      <c r="B211" s="52" t="s">
        <v>421</v>
      </c>
      <c r="C211" s="52" t="s">
        <v>281</v>
      </c>
      <c r="E211">
        <v>1</v>
      </c>
      <c r="F211" s="53">
        <v>13.9</v>
      </c>
      <c r="G211" s="53">
        <f t="shared" si="1"/>
        <v>13.9</v>
      </c>
      <c r="J211" s="52" t="s">
        <v>422</v>
      </c>
    </row>
    <row r="212" spans="1:10" x14ac:dyDescent="0.35">
      <c r="B212" s="52" t="s">
        <v>287</v>
      </c>
      <c r="G212" s="54">
        <f>SUM(G202:G211)</f>
        <v>244.87</v>
      </c>
    </row>
    <row r="214" spans="1:10" x14ac:dyDescent="0.35">
      <c r="A214" s="52" t="s">
        <v>423</v>
      </c>
      <c r="B214" s="51" t="s">
        <v>424</v>
      </c>
      <c r="D214" s="50" t="s">
        <v>425</v>
      </c>
    </row>
    <row r="215" spans="1:10" x14ac:dyDescent="0.35">
      <c r="B215" s="52" t="s">
        <v>426</v>
      </c>
      <c r="C215" t="s">
        <v>281</v>
      </c>
      <c r="D215" s="50" t="s">
        <v>282</v>
      </c>
      <c r="E215">
        <v>1</v>
      </c>
      <c r="F215" s="53">
        <v>84.64</v>
      </c>
      <c r="G215" s="53">
        <f>SUM(E215*F215)</f>
        <v>84.64</v>
      </c>
    </row>
    <row r="216" spans="1:10" x14ac:dyDescent="0.35">
      <c r="B216" s="52" t="s">
        <v>283</v>
      </c>
      <c r="C216" s="52" t="s">
        <v>281</v>
      </c>
      <c r="E216">
        <v>1</v>
      </c>
      <c r="F216" s="53">
        <v>11.79</v>
      </c>
      <c r="G216" s="53">
        <f>SUM(E216*F216)</f>
        <v>11.79</v>
      </c>
    </row>
    <row r="217" spans="1:10" x14ac:dyDescent="0.35">
      <c r="B217" s="52" t="s">
        <v>284</v>
      </c>
      <c r="C217" s="52" t="s">
        <v>281</v>
      </c>
      <c r="E217">
        <v>1</v>
      </c>
      <c r="F217">
        <v>15.95</v>
      </c>
      <c r="G217" s="53">
        <f>SUM(E217*F217)</f>
        <v>15.95</v>
      </c>
    </row>
    <row r="218" spans="1:10" x14ac:dyDescent="0.35">
      <c r="B218" s="52" t="s">
        <v>427</v>
      </c>
      <c r="C218" s="52" t="s">
        <v>281</v>
      </c>
      <c r="E218">
        <v>1</v>
      </c>
      <c r="F218" s="53">
        <v>10.029999999999999</v>
      </c>
      <c r="G218" s="53">
        <f t="shared" ref="G218:G224" si="2">SUM(E218*F218)</f>
        <v>10.029999999999999</v>
      </c>
    </row>
    <row r="219" spans="1:10" x14ac:dyDescent="0.35">
      <c r="B219" s="52" t="s">
        <v>409</v>
      </c>
      <c r="C219" s="52" t="s">
        <v>281</v>
      </c>
      <c r="E219">
        <v>10</v>
      </c>
      <c r="F219" s="55">
        <v>3.53</v>
      </c>
      <c r="G219" s="53">
        <f t="shared" si="2"/>
        <v>35.299999999999997</v>
      </c>
    </row>
    <row r="220" spans="1:10" x14ac:dyDescent="0.35">
      <c r="B220" s="52" t="s">
        <v>428</v>
      </c>
      <c r="C220" s="52" t="s">
        <v>281</v>
      </c>
      <c r="E220">
        <v>1</v>
      </c>
      <c r="F220" s="53">
        <v>18.63</v>
      </c>
      <c r="G220" s="53">
        <f t="shared" si="2"/>
        <v>18.63</v>
      </c>
    </row>
    <row r="221" spans="1:10" x14ac:dyDescent="0.35">
      <c r="B221" s="52" t="s">
        <v>411</v>
      </c>
      <c r="C221" s="52" t="s">
        <v>281</v>
      </c>
      <c r="E221">
        <v>1</v>
      </c>
      <c r="F221" s="53">
        <v>41.29</v>
      </c>
      <c r="G221" s="53">
        <f t="shared" si="2"/>
        <v>41.29</v>
      </c>
    </row>
    <row r="222" spans="1:10" x14ac:dyDescent="0.35">
      <c r="B222" s="52" t="s">
        <v>412</v>
      </c>
      <c r="C222" s="52" t="s">
        <v>281</v>
      </c>
      <c r="E222">
        <v>1</v>
      </c>
      <c r="F222" s="53">
        <v>4.57</v>
      </c>
      <c r="G222" s="53">
        <f t="shared" si="2"/>
        <v>4.57</v>
      </c>
    </row>
    <row r="223" spans="1:10" x14ac:dyDescent="0.35">
      <c r="B223" s="52" t="s">
        <v>429</v>
      </c>
      <c r="C223" s="52" t="s">
        <v>281</v>
      </c>
      <c r="E223">
        <v>2</v>
      </c>
      <c r="F223" s="53">
        <v>34.58</v>
      </c>
      <c r="G223" s="53">
        <f t="shared" si="2"/>
        <v>69.16</v>
      </c>
    </row>
    <row r="224" spans="1:10" x14ac:dyDescent="0.35">
      <c r="B224" s="52" t="s">
        <v>430</v>
      </c>
      <c r="C224" s="52" t="s">
        <v>281</v>
      </c>
      <c r="E224">
        <v>2</v>
      </c>
      <c r="F224" s="53">
        <v>21.32</v>
      </c>
      <c r="G224" s="53">
        <f t="shared" si="2"/>
        <v>42.64</v>
      </c>
    </row>
    <row r="225" spans="1:7" x14ac:dyDescent="0.35">
      <c r="B225" s="52" t="s">
        <v>287</v>
      </c>
      <c r="G225" s="54">
        <f>SUM(G215:G224)</f>
        <v>334</v>
      </c>
    </row>
    <row r="228" spans="1:7" x14ac:dyDescent="0.35">
      <c r="A228" s="52" t="s">
        <v>431</v>
      </c>
      <c r="B228" s="51" t="s">
        <v>432</v>
      </c>
      <c r="D228" s="50" t="s">
        <v>433</v>
      </c>
    </row>
    <row r="229" spans="1:7" x14ac:dyDescent="0.35">
      <c r="B229" s="52" t="s">
        <v>434</v>
      </c>
      <c r="C229" t="s">
        <v>281</v>
      </c>
      <c r="D229" s="50" t="s">
        <v>282</v>
      </c>
      <c r="E229">
        <v>1</v>
      </c>
      <c r="F229" s="53">
        <v>51.45</v>
      </c>
      <c r="G229" s="53">
        <f>SUM(E229*F229)</f>
        <v>51.45</v>
      </c>
    </row>
    <row r="230" spans="1:7" x14ac:dyDescent="0.35">
      <c r="B230" s="52" t="s">
        <v>435</v>
      </c>
      <c r="C230" s="52" t="s">
        <v>281</v>
      </c>
      <c r="E230">
        <v>1</v>
      </c>
      <c r="F230" s="53">
        <v>11.79</v>
      </c>
      <c r="G230" s="53">
        <f>SUM(E230*F230)</f>
        <v>11.79</v>
      </c>
    </row>
    <row r="231" spans="1:7" x14ac:dyDescent="0.35">
      <c r="B231" s="52" t="s">
        <v>436</v>
      </c>
      <c r="C231" s="52" t="s">
        <v>281</v>
      </c>
      <c r="E231">
        <v>1</v>
      </c>
      <c r="F231" s="53">
        <v>15.95</v>
      </c>
      <c r="G231" s="53">
        <f>SUM(E231*F231)</f>
        <v>15.95</v>
      </c>
    </row>
    <row r="232" spans="1:7" x14ac:dyDescent="0.35">
      <c r="B232" s="52" t="s">
        <v>437</v>
      </c>
      <c r="C232" s="52" t="s">
        <v>281</v>
      </c>
      <c r="E232">
        <v>1</v>
      </c>
      <c r="F232" s="53">
        <v>31.73</v>
      </c>
      <c r="G232" s="53">
        <f t="shared" ref="G232:G237" si="3">SUM(E232*F232)</f>
        <v>31.73</v>
      </c>
    </row>
    <row r="233" spans="1:7" x14ac:dyDescent="0.35">
      <c r="B233" s="52" t="s">
        <v>409</v>
      </c>
      <c r="C233" s="52" t="s">
        <v>281</v>
      </c>
      <c r="E233">
        <v>10</v>
      </c>
      <c r="F233" s="55">
        <v>3.53</v>
      </c>
      <c r="G233" s="53">
        <f t="shared" si="3"/>
        <v>35.299999999999997</v>
      </c>
    </row>
    <row r="234" spans="1:7" x14ac:dyDescent="0.35">
      <c r="B234" s="52" t="s">
        <v>438</v>
      </c>
      <c r="C234" s="52" t="s">
        <v>281</v>
      </c>
      <c r="E234">
        <v>1</v>
      </c>
      <c r="F234" s="53">
        <v>4.9000000000000004</v>
      </c>
      <c r="G234" s="53">
        <f t="shared" si="3"/>
        <v>4.9000000000000004</v>
      </c>
    </row>
    <row r="235" spans="1:7" x14ac:dyDescent="0.35">
      <c r="B235" s="52" t="s">
        <v>439</v>
      </c>
      <c r="C235" s="52" t="s">
        <v>281</v>
      </c>
      <c r="E235">
        <v>3</v>
      </c>
      <c r="F235" s="53">
        <v>13.48</v>
      </c>
      <c r="G235" s="53">
        <f t="shared" si="3"/>
        <v>40.44</v>
      </c>
    </row>
    <row r="236" spans="1:7" x14ac:dyDescent="0.35">
      <c r="B236" s="52" t="s">
        <v>440</v>
      </c>
      <c r="C236" s="52" t="s">
        <v>281</v>
      </c>
      <c r="E236">
        <v>1</v>
      </c>
      <c r="F236" s="53">
        <v>62.08</v>
      </c>
      <c r="G236" s="53">
        <f t="shared" si="3"/>
        <v>62.08</v>
      </c>
    </row>
    <row r="237" spans="1:7" x14ac:dyDescent="0.35">
      <c r="B237" s="52" t="s">
        <v>441</v>
      </c>
      <c r="C237" s="52" t="s">
        <v>281</v>
      </c>
      <c r="E237">
        <v>1</v>
      </c>
      <c r="F237" s="53">
        <v>15</v>
      </c>
      <c r="G237" s="53">
        <f t="shared" si="3"/>
        <v>15</v>
      </c>
    </row>
    <row r="238" spans="1:7" x14ac:dyDescent="0.35">
      <c r="B238" s="52" t="s">
        <v>287</v>
      </c>
      <c r="G238" s="54">
        <f>SUM(G229:G237)</f>
        <v>268.64</v>
      </c>
    </row>
    <row r="240" spans="1:7" x14ac:dyDescent="0.35">
      <c r="A240" s="52" t="s">
        <v>442</v>
      </c>
      <c r="B240" s="51" t="s">
        <v>443</v>
      </c>
      <c r="D240" s="50" t="s">
        <v>444</v>
      </c>
    </row>
    <row r="241" spans="1:7" x14ac:dyDescent="0.35">
      <c r="B241" s="52" t="s">
        <v>434</v>
      </c>
      <c r="C241" t="s">
        <v>281</v>
      </c>
      <c r="D241" s="50" t="s">
        <v>282</v>
      </c>
      <c r="E241">
        <v>1</v>
      </c>
      <c r="F241" s="53">
        <v>51.45</v>
      </c>
      <c r="G241" s="53">
        <f>SUM(E241*F241)</f>
        <v>51.45</v>
      </c>
    </row>
    <row r="242" spans="1:7" x14ac:dyDescent="0.35">
      <c r="B242" s="52" t="s">
        <v>435</v>
      </c>
      <c r="C242" s="52" t="s">
        <v>281</v>
      </c>
      <c r="E242">
        <v>1</v>
      </c>
      <c r="F242" s="53">
        <v>11.79</v>
      </c>
      <c r="G242" s="53">
        <f>SUM(E242*F242)</f>
        <v>11.79</v>
      </c>
    </row>
    <row r="243" spans="1:7" x14ac:dyDescent="0.35">
      <c r="B243" s="52" t="s">
        <v>436</v>
      </c>
      <c r="C243" s="52" t="s">
        <v>281</v>
      </c>
      <c r="E243">
        <v>1</v>
      </c>
      <c r="F243" s="53">
        <v>15.95</v>
      </c>
      <c r="G243" s="53">
        <f>SUM(E243*F243)</f>
        <v>15.95</v>
      </c>
    </row>
    <row r="244" spans="1:7" x14ac:dyDescent="0.35">
      <c r="B244" s="52" t="s">
        <v>437</v>
      </c>
      <c r="C244" s="52" t="s">
        <v>281</v>
      </c>
      <c r="E244">
        <v>1</v>
      </c>
      <c r="F244" s="53">
        <v>31.73</v>
      </c>
      <c r="G244" s="53">
        <f t="shared" ref="G244:G251" si="4">SUM(E244*F244)</f>
        <v>31.73</v>
      </c>
    </row>
    <row r="245" spans="1:7" x14ac:dyDescent="0.35">
      <c r="B245" s="52" t="s">
        <v>409</v>
      </c>
      <c r="C245" s="52" t="s">
        <v>281</v>
      </c>
      <c r="E245">
        <v>10</v>
      </c>
      <c r="F245" s="55">
        <v>3.53</v>
      </c>
      <c r="G245" s="53">
        <f t="shared" si="4"/>
        <v>35.299999999999997</v>
      </c>
    </row>
    <row r="246" spans="1:7" x14ac:dyDescent="0.35">
      <c r="B246" s="52" t="s">
        <v>438</v>
      </c>
      <c r="C246" s="52" t="s">
        <v>281</v>
      </c>
      <c r="E246">
        <v>1</v>
      </c>
      <c r="F246" s="53">
        <v>4.9000000000000004</v>
      </c>
      <c r="G246" s="53">
        <f t="shared" si="4"/>
        <v>4.9000000000000004</v>
      </c>
    </row>
    <row r="247" spans="1:7" x14ac:dyDescent="0.35">
      <c r="B247" s="52" t="s">
        <v>421</v>
      </c>
      <c r="C247" s="52" t="s">
        <v>281</v>
      </c>
      <c r="E247">
        <v>1</v>
      </c>
      <c r="F247" s="53">
        <v>13.9</v>
      </c>
      <c r="G247" s="53">
        <f t="shared" si="4"/>
        <v>13.9</v>
      </c>
    </row>
    <row r="248" spans="1:7" x14ac:dyDescent="0.35">
      <c r="B248" s="52" t="s">
        <v>439</v>
      </c>
      <c r="C248" s="52" t="s">
        <v>281</v>
      </c>
      <c r="E248">
        <v>1</v>
      </c>
      <c r="F248" s="53">
        <v>13.48</v>
      </c>
      <c r="G248" s="53">
        <f t="shared" si="4"/>
        <v>13.48</v>
      </c>
    </row>
    <row r="249" spans="1:7" x14ac:dyDescent="0.35">
      <c r="B249" s="52" t="s">
        <v>445</v>
      </c>
      <c r="C249" s="52" t="s">
        <v>281</v>
      </c>
      <c r="E249">
        <v>1</v>
      </c>
      <c r="F249" s="53">
        <v>18.399999999999999</v>
      </c>
      <c r="G249" s="53">
        <f t="shared" si="4"/>
        <v>18.399999999999999</v>
      </c>
    </row>
    <row r="250" spans="1:7" x14ac:dyDescent="0.35">
      <c r="B250" s="52" t="s">
        <v>446</v>
      </c>
      <c r="C250" s="52" t="s">
        <v>281</v>
      </c>
      <c r="E250">
        <v>1</v>
      </c>
      <c r="F250" s="53">
        <v>144.03</v>
      </c>
      <c r="G250" s="53">
        <f t="shared" si="4"/>
        <v>144.03</v>
      </c>
    </row>
    <row r="251" spans="1:7" x14ac:dyDescent="0.35">
      <c r="B251" s="52" t="s">
        <v>441</v>
      </c>
      <c r="C251" s="52" t="s">
        <v>281</v>
      </c>
      <c r="E251">
        <v>1</v>
      </c>
      <c r="F251" s="53">
        <v>20.91</v>
      </c>
      <c r="G251" s="53">
        <f t="shared" si="4"/>
        <v>20.91</v>
      </c>
    </row>
    <row r="252" spans="1:7" x14ac:dyDescent="0.35">
      <c r="B252" s="52" t="s">
        <v>287</v>
      </c>
      <c r="G252" s="54">
        <f>SUM(G241:G251)</f>
        <v>361.84000000000003</v>
      </c>
    </row>
    <row r="254" spans="1:7" x14ac:dyDescent="0.35">
      <c r="A254" s="52" t="s">
        <v>447</v>
      </c>
      <c r="B254" s="51" t="s">
        <v>448</v>
      </c>
      <c r="D254" s="50" t="s">
        <v>449</v>
      </c>
    </row>
    <row r="255" spans="1:7" x14ac:dyDescent="0.35">
      <c r="B255" s="52" t="s">
        <v>434</v>
      </c>
      <c r="C255" t="s">
        <v>281</v>
      </c>
      <c r="D255" s="50" t="s">
        <v>282</v>
      </c>
      <c r="E255">
        <v>1</v>
      </c>
      <c r="F255" s="53">
        <v>51.45</v>
      </c>
      <c r="G255" s="53">
        <f>SUM(E255*F255)</f>
        <v>51.45</v>
      </c>
    </row>
    <row r="256" spans="1:7" x14ac:dyDescent="0.35">
      <c r="B256" s="52" t="s">
        <v>435</v>
      </c>
      <c r="C256" s="52" t="s">
        <v>281</v>
      </c>
      <c r="E256">
        <v>1</v>
      </c>
      <c r="F256" s="53">
        <v>11.79</v>
      </c>
      <c r="G256" s="53">
        <f>SUM(E256*F256)</f>
        <v>11.79</v>
      </c>
    </row>
    <row r="257" spans="1:7" x14ac:dyDescent="0.35">
      <c r="B257" s="52" t="s">
        <v>436</v>
      </c>
      <c r="C257" s="52" t="s">
        <v>281</v>
      </c>
      <c r="E257">
        <v>1</v>
      </c>
      <c r="F257" s="53">
        <v>15.95</v>
      </c>
      <c r="G257" s="53">
        <f>SUM(E257*F257)</f>
        <v>15.95</v>
      </c>
    </row>
    <row r="258" spans="1:7" x14ac:dyDescent="0.35">
      <c r="B258" s="52" t="s">
        <v>437</v>
      </c>
      <c r="C258" s="52" t="s">
        <v>281</v>
      </c>
      <c r="E258">
        <v>1</v>
      </c>
      <c r="F258" s="53">
        <v>31.73</v>
      </c>
      <c r="G258" s="53">
        <f t="shared" ref="G258:G263" si="5">SUM(E258*F258)</f>
        <v>31.73</v>
      </c>
    </row>
    <row r="259" spans="1:7" x14ac:dyDescent="0.35">
      <c r="B259" s="52" t="s">
        <v>409</v>
      </c>
      <c r="C259" s="52" t="s">
        <v>281</v>
      </c>
      <c r="E259">
        <v>10</v>
      </c>
      <c r="F259" s="55">
        <v>3.53</v>
      </c>
      <c r="G259" s="53">
        <f t="shared" si="5"/>
        <v>35.299999999999997</v>
      </c>
    </row>
    <row r="260" spans="1:7" x14ac:dyDescent="0.35">
      <c r="B260" s="52" t="s">
        <v>438</v>
      </c>
      <c r="C260" s="52" t="s">
        <v>281</v>
      </c>
      <c r="E260">
        <v>1</v>
      </c>
      <c r="F260" s="53">
        <v>4.9000000000000004</v>
      </c>
      <c r="G260" s="53">
        <f t="shared" si="5"/>
        <v>4.9000000000000004</v>
      </c>
    </row>
    <row r="261" spans="1:7" x14ac:dyDescent="0.35">
      <c r="B261" s="52" t="s">
        <v>439</v>
      </c>
      <c r="C261" s="52" t="s">
        <v>281</v>
      </c>
      <c r="E261">
        <v>2</v>
      </c>
      <c r="F261" s="53">
        <v>13.48</v>
      </c>
      <c r="G261" s="53">
        <f t="shared" si="5"/>
        <v>26.96</v>
      </c>
    </row>
    <row r="262" spans="1:7" x14ac:dyDescent="0.35">
      <c r="B262" s="52" t="s">
        <v>450</v>
      </c>
      <c r="C262" s="52" t="s">
        <v>281</v>
      </c>
      <c r="E262">
        <v>1</v>
      </c>
      <c r="F262" s="53">
        <v>156.16999999999999</v>
      </c>
      <c r="G262" s="53">
        <f t="shared" si="5"/>
        <v>156.16999999999999</v>
      </c>
    </row>
    <row r="263" spans="1:7" x14ac:dyDescent="0.35">
      <c r="B263" s="52" t="s">
        <v>451</v>
      </c>
      <c r="C263" s="52"/>
      <c r="E263">
        <v>1</v>
      </c>
      <c r="F263" s="53">
        <v>20.91</v>
      </c>
      <c r="G263" s="53">
        <f t="shared" si="5"/>
        <v>20.91</v>
      </c>
    </row>
    <row r="264" spans="1:7" x14ac:dyDescent="0.35">
      <c r="B264" s="52" t="s">
        <v>287</v>
      </c>
      <c r="G264" s="54">
        <f>SUM(G255:G263)</f>
        <v>355.16</v>
      </c>
    </row>
    <row r="266" spans="1:7" x14ac:dyDescent="0.35">
      <c r="A266" s="52" t="s">
        <v>452</v>
      </c>
      <c r="B266" s="51" t="s">
        <v>453</v>
      </c>
      <c r="D266" s="50" t="s">
        <v>454</v>
      </c>
    </row>
    <row r="267" spans="1:7" x14ac:dyDescent="0.35">
      <c r="B267" s="52" t="s">
        <v>434</v>
      </c>
      <c r="C267" t="s">
        <v>281</v>
      </c>
      <c r="D267" s="50" t="s">
        <v>282</v>
      </c>
      <c r="E267">
        <v>1</v>
      </c>
      <c r="F267" s="53">
        <v>51.45</v>
      </c>
      <c r="G267" s="53">
        <f>SUM(E267*F267)</f>
        <v>51.45</v>
      </c>
    </row>
    <row r="268" spans="1:7" x14ac:dyDescent="0.35">
      <c r="B268" s="52" t="s">
        <v>435</v>
      </c>
      <c r="C268" s="52" t="s">
        <v>281</v>
      </c>
      <c r="E268">
        <v>1</v>
      </c>
      <c r="F268" s="53">
        <v>11.79</v>
      </c>
      <c r="G268" s="53">
        <f>SUM(E268*F268)</f>
        <v>11.79</v>
      </c>
    </row>
    <row r="269" spans="1:7" x14ac:dyDescent="0.35">
      <c r="B269" s="52" t="s">
        <v>436</v>
      </c>
      <c r="C269" s="52" t="s">
        <v>281</v>
      </c>
      <c r="E269">
        <v>1</v>
      </c>
      <c r="F269" s="53">
        <v>15.95</v>
      </c>
      <c r="G269" s="53">
        <f>SUM(E269*F269)</f>
        <v>15.95</v>
      </c>
    </row>
    <row r="270" spans="1:7" x14ac:dyDescent="0.35">
      <c r="B270" s="52" t="s">
        <v>437</v>
      </c>
      <c r="C270" s="52" t="s">
        <v>281</v>
      </c>
      <c r="E270">
        <v>1</v>
      </c>
      <c r="F270" s="53">
        <v>31.73</v>
      </c>
      <c r="G270" s="53">
        <f t="shared" ref="G270:G275" si="6">SUM(E270*F270)</f>
        <v>31.73</v>
      </c>
    </row>
    <row r="271" spans="1:7" x14ac:dyDescent="0.35">
      <c r="B271" s="52" t="s">
        <v>409</v>
      </c>
      <c r="C271" s="52" t="s">
        <v>281</v>
      </c>
      <c r="E271">
        <v>10</v>
      </c>
      <c r="F271" s="55">
        <v>3.53</v>
      </c>
      <c r="G271" s="53">
        <f t="shared" si="6"/>
        <v>35.299999999999997</v>
      </c>
    </row>
    <row r="272" spans="1:7" x14ac:dyDescent="0.35">
      <c r="B272" s="52" t="s">
        <v>438</v>
      </c>
      <c r="C272" s="52" t="s">
        <v>281</v>
      </c>
      <c r="E272">
        <v>1</v>
      </c>
      <c r="F272" s="53">
        <v>4.9000000000000004</v>
      </c>
      <c r="G272" s="53">
        <f t="shared" si="6"/>
        <v>4.9000000000000004</v>
      </c>
    </row>
    <row r="273" spans="1:7" x14ac:dyDescent="0.35">
      <c r="B273" s="52" t="s">
        <v>439</v>
      </c>
      <c r="C273" s="52" t="s">
        <v>281</v>
      </c>
      <c r="E273">
        <v>3</v>
      </c>
      <c r="F273" s="53">
        <v>13.48</v>
      </c>
      <c r="G273" s="53">
        <f t="shared" si="6"/>
        <v>40.44</v>
      </c>
    </row>
    <row r="274" spans="1:7" x14ac:dyDescent="0.35">
      <c r="B274" s="52" t="s">
        <v>455</v>
      </c>
      <c r="C274" s="52" t="s">
        <v>281</v>
      </c>
      <c r="E274">
        <v>1</v>
      </c>
      <c r="F274" s="53">
        <v>42.89</v>
      </c>
      <c r="G274" s="53">
        <f t="shared" si="6"/>
        <v>42.89</v>
      </c>
    </row>
    <row r="275" spans="1:7" x14ac:dyDescent="0.35">
      <c r="B275" s="52" t="s">
        <v>441</v>
      </c>
      <c r="C275" s="52"/>
      <c r="E275">
        <v>1</v>
      </c>
      <c r="F275" s="53">
        <v>20.91</v>
      </c>
      <c r="G275" s="53">
        <f t="shared" si="6"/>
        <v>20.91</v>
      </c>
    </row>
    <row r="276" spans="1:7" x14ac:dyDescent="0.35">
      <c r="B276" s="52" t="s">
        <v>287</v>
      </c>
      <c r="G276" s="54">
        <f>SUM(G267:G275)</f>
        <v>255.35999999999999</v>
      </c>
    </row>
    <row r="278" spans="1:7" x14ac:dyDescent="0.35">
      <c r="A278" s="52" t="s">
        <v>456</v>
      </c>
      <c r="B278" s="51" t="s">
        <v>457</v>
      </c>
      <c r="D278" s="50" t="s">
        <v>458</v>
      </c>
    </row>
    <row r="279" spans="1:7" x14ac:dyDescent="0.35">
      <c r="B279" s="52" t="s">
        <v>459</v>
      </c>
      <c r="C279" t="s">
        <v>281</v>
      </c>
      <c r="D279" s="50" t="s">
        <v>282</v>
      </c>
      <c r="E279">
        <v>1</v>
      </c>
      <c r="F279" s="53">
        <v>23.83</v>
      </c>
      <c r="G279" s="53">
        <f>SUM(E279*F279)</f>
        <v>23.83</v>
      </c>
    </row>
    <row r="280" spans="1:7" x14ac:dyDescent="0.35">
      <c r="B280" s="52" t="s">
        <v>435</v>
      </c>
      <c r="C280" s="52" t="s">
        <v>281</v>
      </c>
      <c r="E280">
        <v>1</v>
      </c>
      <c r="F280" s="53">
        <v>11.79</v>
      </c>
      <c r="G280" s="53">
        <f>SUM(E280*F280)</f>
        <v>11.79</v>
      </c>
    </row>
    <row r="281" spans="1:7" x14ac:dyDescent="0.35">
      <c r="B281" s="52" t="s">
        <v>436</v>
      </c>
      <c r="C281" s="52" t="s">
        <v>281</v>
      </c>
      <c r="E281">
        <v>1</v>
      </c>
      <c r="F281" s="53">
        <v>15.95</v>
      </c>
      <c r="G281" s="53">
        <f>SUM(E281*F281)</f>
        <v>15.95</v>
      </c>
    </row>
    <row r="282" spans="1:7" x14ac:dyDescent="0.35">
      <c r="B282" s="52" t="s">
        <v>460</v>
      </c>
      <c r="C282" s="52" t="s">
        <v>281</v>
      </c>
      <c r="E282">
        <v>3</v>
      </c>
      <c r="F282">
        <v>13.48</v>
      </c>
      <c r="G282" s="53">
        <f>SUM(E282*F282)</f>
        <v>40.44</v>
      </c>
    </row>
    <row r="283" spans="1:7" x14ac:dyDescent="0.35">
      <c r="B283" s="52" t="s">
        <v>287</v>
      </c>
      <c r="G283" s="54">
        <f>SUM(G279:G282)</f>
        <v>92.009999999999991</v>
      </c>
    </row>
    <row r="285" spans="1:7" x14ac:dyDescent="0.35">
      <c r="A285" s="52" t="s">
        <v>461</v>
      </c>
      <c r="B285" s="51" t="s">
        <v>462</v>
      </c>
      <c r="D285" s="50" t="s">
        <v>463</v>
      </c>
    </row>
    <row r="286" spans="1:7" x14ac:dyDescent="0.35">
      <c r="B286" s="52" t="s">
        <v>464</v>
      </c>
      <c r="C286" t="s">
        <v>281</v>
      </c>
      <c r="D286" s="50" t="s">
        <v>282</v>
      </c>
      <c r="E286">
        <v>1</v>
      </c>
      <c r="F286" s="53">
        <v>38.950000000000003</v>
      </c>
      <c r="G286" s="53">
        <f>SUM(E286*F286)</f>
        <v>38.950000000000003</v>
      </c>
    </row>
    <row r="287" spans="1:7" x14ac:dyDescent="0.35">
      <c r="B287" s="52" t="s">
        <v>435</v>
      </c>
      <c r="C287" s="52" t="s">
        <v>281</v>
      </c>
      <c r="E287">
        <v>1</v>
      </c>
      <c r="F287" s="53">
        <v>11.79</v>
      </c>
      <c r="G287" s="53">
        <f>SUM(E287*F287)</f>
        <v>11.79</v>
      </c>
    </row>
    <row r="288" spans="1:7" x14ac:dyDescent="0.35">
      <c r="B288" s="52" t="s">
        <v>436</v>
      </c>
      <c r="C288" s="52" t="s">
        <v>281</v>
      </c>
      <c r="E288">
        <v>1</v>
      </c>
      <c r="F288" s="53">
        <v>15.95</v>
      </c>
      <c r="G288" s="53">
        <f>SUM(E288*F288)</f>
        <v>15.95</v>
      </c>
    </row>
    <row r="289" spans="1:7" x14ac:dyDescent="0.35">
      <c r="B289" s="52" t="s">
        <v>465</v>
      </c>
      <c r="C289" s="52" t="s">
        <v>281</v>
      </c>
      <c r="E289">
        <v>3</v>
      </c>
      <c r="F289">
        <v>13.48</v>
      </c>
      <c r="G289" s="53">
        <f>SUM(E289*F289)</f>
        <v>40.44</v>
      </c>
    </row>
    <row r="290" spans="1:7" x14ac:dyDescent="0.35">
      <c r="B290" s="52" t="s">
        <v>287</v>
      </c>
      <c r="G290" s="54">
        <f>SUM(G286:G289)</f>
        <v>107.13</v>
      </c>
    </row>
    <row r="292" spans="1:7" x14ac:dyDescent="0.35">
      <c r="A292" s="52" t="s">
        <v>466</v>
      </c>
      <c r="B292" s="51" t="s">
        <v>467</v>
      </c>
      <c r="D292" s="50" t="s">
        <v>468</v>
      </c>
    </row>
    <row r="293" spans="1:7" x14ac:dyDescent="0.35">
      <c r="B293" s="52" t="s">
        <v>469</v>
      </c>
      <c r="C293" t="s">
        <v>281</v>
      </c>
      <c r="D293" s="50" t="s">
        <v>282</v>
      </c>
      <c r="E293">
        <v>1</v>
      </c>
      <c r="F293" s="53">
        <v>66.33</v>
      </c>
      <c r="G293" s="53">
        <f>SUM(E293*F293)</f>
        <v>66.33</v>
      </c>
    </row>
    <row r="294" spans="1:7" x14ac:dyDescent="0.35">
      <c r="B294" s="52" t="s">
        <v>435</v>
      </c>
      <c r="C294" s="52" t="s">
        <v>281</v>
      </c>
      <c r="E294">
        <v>1</v>
      </c>
      <c r="F294" s="53">
        <v>11.79</v>
      </c>
      <c r="G294" s="53">
        <f>SUM(E294*F294)</f>
        <v>11.79</v>
      </c>
    </row>
    <row r="295" spans="1:7" x14ac:dyDescent="0.35">
      <c r="B295" s="52" t="s">
        <v>436</v>
      </c>
      <c r="C295" s="52" t="s">
        <v>281</v>
      </c>
      <c r="E295">
        <v>1</v>
      </c>
      <c r="F295" s="53">
        <v>15.95</v>
      </c>
      <c r="G295" s="53">
        <f>SUM(E295*F295)</f>
        <v>15.95</v>
      </c>
    </row>
    <row r="296" spans="1:7" x14ac:dyDescent="0.35">
      <c r="B296" s="52" t="s">
        <v>470</v>
      </c>
      <c r="C296" s="52" t="s">
        <v>281</v>
      </c>
      <c r="E296">
        <v>3</v>
      </c>
      <c r="F296">
        <v>21.32</v>
      </c>
      <c r="G296" s="53">
        <f>SUM(E296*F296)</f>
        <v>63.96</v>
      </c>
    </row>
    <row r="297" spans="1:7" x14ac:dyDescent="0.35">
      <c r="B297" s="52" t="s">
        <v>287</v>
      </c>
      <c r="G297" s="54">
        <f>SUM(G293:G296)</f>
        <v>158.03</v>
      </c>
    </row>
    <row r="299" spans="1:7" x14ac:dyDescent="0.35">
      <c r="A299" s="52" t="s">
        <v>471</v>
      </c>
      <c r="B299" s="51" t="s">
        <v>472</v>
      </c>
      <c r="D299" s="50" t="s">
        <v>473</v>
      </c>
    </row>
    <row r="300" spans="1:7" x14ac:dyDescent="0.35">
      <c r="B300" s="52" t="s">
        <v>474</v>
      </c>
      <c r="C300" t="s">
        <v>281</v>
      </c>
      <c r="D300" s="50" t="s">
        <v>282</v>
      </c>
      <c r="E300">
        <v>1</v>
      </c>
      <c r="F300" s="53">
        <v>149.54</v>
      </c>
      <c r="G300" s="53">
        <f>SUM(E300*F300)</f>
        <v>149.54</v>
      </c>
    </row>
    <row r="301" spans="1:7" x14ac:dyDescent="0.35">
      <c r="B301" s="52" t="s">
        <v>435</v>
      </c>
      <c r="C301" s="52" t="s">
        <v>281</v>
      </c>
      <c r="E301">
        <v>1</v>
      </c>
      <c r="F301" s="53">
        <v>11.79</v>
      </c>
      <c r="G301" s="53">
        <f>SUM(E301*F301)</f>
        <v>11.79</v>
      </c>
    </row>
    <row r="302" spans="1:7" x14ac:dyDescent="0.35">
      <c r="B302" s="52" t="s">
        <v>436</v>
      </c>
      <c r="C302" s="52" t="s">
        <v>281</v>
      </c>
      <c r="E302">
        <v>1</v>
      </c>
      <c r="F302" s="53">
        <v>15.95</v>
      </c>
      <c r="G302" s="53">
        <f>SUM(E302*F302)</f>
        <v>15.95</v>
      </c>
    </row>
    <row r="303" spans="1:7" x14ac:dyDescent="0.35">
      <c r="B303" s="52" t="s">
        <v>475</v>
      </c>
      <c r="C303" s="52" t="s">
        <v>281</v>
      </c>
      <c r="E303">
        <v>3</v>
      </c>
      <c r="F303">
        <v>35.53</v>
      </c>
      <c r="G303" s="53">
        <f>SUM(E303*F303)</f>
        <v>106.59</v>
      </c>
    </row>
    <row r="304" spans="1:7" x14ac:dyDescent="0.35">
      <c r="B304" s="52" t="s">
        <v>287</v>
      </c>
      <c r="G304" s="54">
        <f>SUM(G300:G303)</f>
        <v>283.87</v>
      </c>
    </row>
    <row r="306" spans="1:7" x14ac:dyDescent="0.35">
      <c r="A306" t="s">
        <v>476</v>
      </c>
      <c r="B306" s="51" t="s">
        <v>477</v>
      </c>
      <c r="C306" s="52"/>
      <c r="D306" s="50" t="s">
        <v>478</v>
      </c>
    </row>
    <row r="307" spans="1:7" x14ac:dyDescent="0.35">
      <c r="B307" t="s">
        <v>479</v>
      </c>
      <c r="C307" t="s">
        <v>281</v>
      </c>
      <c r="D307" s="50" t="s">
        <v>282</v>
      </c>
      <c r="E307">
        <v>1</v>
      </c>
      <c r="F307" s="53">
        <v>5.5</v>
      </c>
      <c r="G307" s="53">
        <f>SUM(E307*F307)</f>
        <v>5.5</v>
      </c>
    </row>
    <row r="308" spans="1:7" x14ac:dyDescent="0.35">
      <c r="B308" t="s">
        <v>480</v>
      </c>
      <c r="C308" t="s">
        <v>281</v>
      </c>
      <c r="E308">
        <v>4</v>
      </c>
      <c r="F308">
        <v>0.25</v>
      </c>
      <c r="G308" s="53">
        <f>SUM(E308*F308)</f>
        <v>1</v>
      </c>
    </row>
    <row r="309" spans="1:7" x14ac:dyDescent="0.35">
      <c r="B309" t="s">
        <v>481</v>
      </c>
      <c r="C309" t="s">
        <v>281</v>
      </c>
      <c r="E309">
        <v>4</v>
      </c>
      <c r="F309">
        <v>0.27</v>
      </c>
      <c r="G309" s="53">
        <f>SUM(E309*F309)</f>
        <v>1.08</v>
      </c>
    </row>
    <row r="310" spans="1:7" x14ac:dyDescent="0.35">
      <c r="G310" s="54">
        <f>SUM(G307:G309)</f>
        <v>7.58</v>
      </c>
    </row>
    <row r="312" spans="1:7" x14ac:dyDescent="0.35">
      <c r="A312" s="52" t="s">
        <v>482</v>
      </c>
      <c r="B312" s="56" t="s">
        <v>483</v>
      </c>
      <c r="C312" s="57"/>
      <c r="D312" s="50" t="s">
        <v>484</v>
      </c>
    </row>
    <row r="313" spans="1:7" x14ac:dyDescent="0.35">
      <c r="B313" s="52" t="s">
        <v>485</v>
      </c>
      <c r="C313" s="52" t="s">
        <v>281</v>
      </c>
      <c r="E313">
        <v>1</v>
      </c>
      <c r="F313" s="53">
        <v>88.82</v>
      </c>
      <c r="G313" s="53">
        <f t="shared" ref="G313:G320" si="7">SUM(E313*F313)</f>
        <v>88.82</v>
      </c>
    </row>
    <row r="314" spans="1:7" x14ac:dyDescent="0.35">
      <c r="B314" s="52" t="s">
        <v>486</v>
      </c>
      <c r="C314" s="52" t="s">
        <v>281</v>
      </c>
      <c r="E314">
        <v>1</v>
      </c>
      <c r="F314" s="53">
        <v>47.73</v>
      </c>
      <c r="G314" s="53">
        <f t="shared" si="7"/>
        <v>47.73</v>
      </c>
    </row>
    <row r="315" spans="1:7" x14ac:dyDescent="0.35">
      <c r="B315" s="52" t="s">
        <v>435</v>
      </c>
      <c r="C315" s="52" t="s">
        <v>281</v>
      </c>
      <c r="E315">
        <v>1</v>
      </c>
      <c r="F315" s="53">
        <v>11.79</v>
      </c>
      <c r="G315" s="53">
        <f>SUM(E315*F315)</f>
        <v>11.79</v>
      </c>
    </row>
    <row r="316" spans="1:7" x14ac:dyDescent="0.35">
      <c r="B316" s="52" t="s">
        <v>436</v>
      </c>
      <c r="C316" s="52" t="s">
        <v>281</v>
      </c>
      <c r="E316">
        <v>1</v>
      </c>
      <c r="F316" s="53">
        <v>15.95</v>
      </c>
      <c r="G316" s="53">
        <f>SUM(E316*F316)</f>
        <v>15.95</v>
      </c>
    </row>
    <row r="317" spans="1:7" x14ac:dyDescent="0.35">
      <c r="B317" s="52" t="s">
        <v>487</v>
      </c>
      <c r="C317" s="52" t="s">
        <v>281</v>
      </c>
      <c r="E317">
        <v>-1</v>
      </c>
      <c r="F317">
        <v>16.14</v>
      </c>
      <c r="G317" s="53">
        <f t="shared" si="7"/>
        <v>-16.14</v>
      </c>
    </row>
    <row r="318" spans="1:7" x14ac:dyDescent="0.35">
      <c r="B318" s="52" t="s">
        <v>488</v>
      </c>
      <c r="C318" s="52" t="s">
        <v>281</v>
      </c>
      <c r="E318">
        <v>-1</v>
      </c>
      <c r="F318">
        <v>13.48</v>
      </c>
      <c r="G318" s="53">
        <f t="shared" si="7"/>
        <v>-13.48</v>
      </c>
    </row>
    <row r="319" spans="1:7" x14ac:dyDescent="0.35">
      <c r="B319" s="52" t="s">
        <v>405</v>
      </c>
      <c r="C319" s="52" t="s">
        <v>281</v>
      </c>
      <c r="D319" s="50" t="s">
        <v>406</v>
      </c>
      <c r="E319">
        <v>1</v>
      </c>
      <c r="F319" s="53">
        <f>G199</f>
        <v>232.10499999999999</v>
      </c>
      <c r="G319" s="53">
        <f t="shared" si="7"/>
        <v>232.10499999999999</v>
      </c>
    </row>
    <row r="320" spans="1:7" x14ac:dyDescent="0.35">
      <c r="B320" s="52" t="s">
        <v>432</v>
      </c>
      <c r="C320" s="52" t="s">
        <v>281</v>
      </c>
      <c r="D320" s="50" t="s">
        <v>433</v>
      </c>
      <c r="E320">
        <v>1</v>
      </c>
      <c r="F320" s="53">
        <f>G238</f>
        <v>268.64</v>
      </c>
      <c r="G320" s="53">
        <f t="shared" si="7"/>
        <v>268.64</v>
      </c>
    </row>
    <row r="321" spans="1:7" x14ac:dyDescent="0.35">
      <c r="B321" s="52" t="s">
        <v>489</v>
      </c>
      <c r="C321" s="52" t="s">
        <v>281</v>
      </c>
      <c r="E321">
        <v>-1</v>
      </c>
      <c r="F321">
        <v>62.08</v>
      </c>
      <c r="G321" s="53">
        <f>SUM(E321*F321)</f>
        <v>-62.08</v>
      </c>
    </row>
    <row r="322" spans="1:7" x14ac:dyDescent="0.35">
      <c r="B322" s="52" t="s">
        <v>490</v>
      </c>
      <c r="C322" s="52" t="s">
        <v>281</v>
      </c>
      <c r="E322">
        <v>1</v>
      </c>
      <c r="F322" s="53">
        <v>23.83</v>
      </c>
      <c r="G322" s="53">
        <f>SUM(E322*F322)</f>
        <v>23.83</v>
      </c>
    </row>
    <row r="323" spans="1:7" x14ac:dyDescent="0.35">
      <c r="G323" s="54">
        <f>SUM(G313:G322)</f>
        <v>597.16499999999996</v>
      </c>
    </row>
    <row r="325" spans="1:7" x14ac:dyDescent="0.35">
      <c r="A325" s="52" t="s">
        <v>491</v>
      </c>
      <c r="B325" s="56" t="s">
        <v>492</v>
      </c>
      <c r="C325" s="57"/>
      <c r="D325" s="50" t="s">
        <v>493</v>
      </c>
    </row>
    <row r="326" spans="1:7" x14ac:dyDescent="0.35">
      <c r="B326" s="52" t="s">
        <v>494</v>
      </c>
      <c r="C326" s="52" t="s">
        <v>281</v>
      </c>
      <c r="E326">
        <v>1</v>
      </c>
      <c r="F326" s="53">
        <v>119.64</v>
      </c>
      <c r="G326" s="53">
        <f t="shared" ref="G326:G333" si="8">SUM(E326*F326)</f>
        <v>119.64</v>
      </c>
    </row>
    <row r="327" spans="1:7" x14ac:dyDescent="0.35">
      <c r="B327" s="52" t="s">
        <v>486</v>
      </c>
      <c r="C327" s="52" t="s">
        <v>281</v>
      </c>
      <c r="E327">
        <v>1</v>
      </c>
      <c r="F327" s="53">
        <v>45.39</v>
      </c>
      <c r="G327" s="53">
        <f t="shared" si="8"/>
        <v>45.39</v>
      </c>
    </row>
    <row r="328" spans="1:7" x14ac:dyDescent="0.35">
      <c r="B328" s="52" t="s">
        <v>435</v>
      </c>
      <c r="C328" s="52" t="s">
        <v>281</v>
      </c>
      <c r="E328">
        <v>1</v>
      </c>
      <c r="F328" s="53">
        <v>11.79</v>
      </c>
      <c r="G328" s="53">
        <f>SUM(E328*F328)</f>
        <v>11.79</v>
      </c>
    </row>
    <row r="329" spans="1:7" x14ac:dyDescent="0.35">
      <c r="B329" s="52" t="s">
        <v>436</v>
      </c>
      <c r="C329" s="52" t="s">
        <v>281</v>
      </c>
      <c r="E329">
        <v>1</v>
      </c>
      <c r="F329" s="53">
        <v>15.95</v>
      </c>
      <c r="G329" s="53">
        <f>SUM(E329*F329)</f>
        <v>15.95</v>
      </c>
    </row>
    <row r="330" spans="1:7" x14ac:dyDescent="0.35">
      <c r="B330" s="52" t="s">
        <v>495</v>
      </c>
      <c r="C330" s="52" t="s">
        <v>281</v>
      </c>
      <c r="E330">
        <v>-1</v>
      </c>
      <c r="F330">
        <v>21.28</v>
      </c>
      <c r="G330" s="53">
        <f t="shared" si="8"/>
        <v>-21.28</v>
      </c>
    </row>
    <row r="331" spans="1:7" x14ac:dyDescent="0.35">
      <c r="B331" s="52" t="s">
        <v>496</v>
      </c>
      <c r="C331" s="52" t="s">
        <v>281</v>
      </c>
      <c r="E331">
        <v>-1</v>
      </c>
      <c r="F331" s="53">
        <v>13.9</v>
      </c>
      <c r="G331" s="53">
        <f t="shared" si="8"/>
        <v>-13.9</v>
      </c>
    </row>
    <row r="332" spans="1:7" x14ac:dyDescent="0.35">
      <c r="B332" s="52" t="s">
        <v>405</v>
      </c>
      <c r="C332" s="52" t="s">
        <v>281</v>
      </c>
      <c r="D332" s="50" t="s">
        <v>417</v>
      </c>
      <c r="E332">
        <v>1</v>
      </c>
      <c r="F332" s="53">
        <f>G212</f>
        <v>244.87</v>
      </c>
      <c r="G332" s="53">
        <f t="shared" si="8"/>
        <v>244.87</v>
      </c>
    </row>
    <row r="333" spans="1:7" x14ac:dyDescent="0.35">
      <c r="B333" s="52" t="s">
        <v>432</v>
      </c>
      <c r="C333" s="52" t="s">
        <v>281</v>
      </c>
      <c r="D333" s="50" t="s">
        <v>444</v>
      </c>
      <c r="E333">
        <v>1</v>
      </c>
      <c r="F333" s="53">
        <f>G252</f>
        <v>361.84000000000003</v>
      </c>
      <c r="G333" s="53">
        <f t="shared" si="8"/>
        <v>361.84000000000003</v>
      </c>
    </row>
    <row r="334" spans="1:7" x14ac:dyDescent="0.35">
      <c r="B334" s="52" t="s">
        <v>497</v>
      </c>
      <c r="C334" s="52" t="s">
        <v>281</v>
      </c>
      <c r="E334">
        <v>-1</v>
      </c>
      <c r="F334">
        <v>144.03</v>
      </c>
      <c r="G334" s="53">
        <f>SUM(E334*F334)</f>
        <v>-144.03</v>
      </c>
    </row>
    <row r="335" spans="1:7" x14ac:dyDescent="0.35">
      <c r="B335" s="52" t="s">
        <v>498</v>
      </c>
      <c r="C335" s="52" t="s">
        <v>281</v>
      </c>
      <c r="E335">
        <v>1</v>
      </c>
      <c r="F335" s="53">
        <v>38.950000000000003</v>
      </c>
      <c r="G335" s="53">
        <v>35.880000000000003</v>
      </c>
    </row>
    <row r="336" spans="1:7" x14ac:dyDescent="0.35">
      <c r="G336" s="54">
        <f>SUM(G326:G335)</f>
        <v>656.15</v>
      </c>
    </row>
    <row r="338" spans="1:7" x14ac:dyDescent="0.35">
      <c r="A338" s="52" t="s">
        <v>499</v>
      </c>
      <c r="B338" s="56" t="s">
        <v>500</v>
      </c>
      <c r="C338" s="57"/>
      <c r="D338" s="50" t="s">
        <v>501</v>
      </c>
    </row>
    <row r="339" spans="1:7" x14ac:dyDescent="0.35">
      <c r="B339" s="52" t="s">
        <v>502</v>
      </c>
      <c r="C339" s="52" t="s">
        <v>281</v>
      </c>
      <c r="E339">
        <v>1</v>
      </c>
      <c r="F339" s="53">
        <v>155.55000000000001</v>
      </c>
      <c r="G339" s="53">
        <f t="shared" ref="G339:G346" si="9">SUM(E339*F339)</f>
        <v>155.55000000000001</v>
      </c>
    </row>
    <row r="340" spans="1:7" x14ac:dyDescent="0.35">
      <c r="B340" s="52" t="s">
        <v>503</v>
      </c>
      <c r="C340" s="52" t="s">
        <v>281</v>
      </c>
      <c r="E340">
        <v>1</v>
      </c>
      <c r="F340" s="53">
        <v>68.02</v>
      </c>
      <c r="G340" s="53">
        <f t="shared" si="9"/>
        <v>68.02</v>
      </c>
    </row>
    <row r="341" spans="1:7" x14ac:dyDescent="0.35">
      <c r="B341" s="52" t="s">
        <v>435</v>
      </c>
      <c r="C341" s="52" t="s">
        <v>281</v>
      </c>
      <c r="E341">
        <v>1</v>
      </c>
      <c r="F341" s="53">
        <v>11.79</v>
      </c>
      <c r="G341" s="53">
        <f>SUM(E341*F341)</f>
        <v>11.79</v>
      </c>
    </row>
    <row r="342" spans="1:7" x14ac:dyDescent="0.35">
      <c r="B342" s="52" t="s">
        <v>436</v>
      </c>
      <c r="C342" s="52" t="s">
        <v>281</v>
      </c>
      <c r="E342">
        <v>1</v>
      </c>
      <c r="F342" s="53">
        <v>15.95</v>
      </c>
      <c r="G342" s="53">
        <f>SUM(E342*F342)</f>
        <v>15.95</v>
      </c>
    </row>
    <row r="343" spans="1:7" x14ac:dyDescent="0.35">
      <c r="B343" s="52" t="s">
        <v>504</v>
      </c>
      <c r="C343" s="52" t="s">
        <v>281</v>
      </c>
      <c r="E343">
        <v>-1</v>
      </c>
      <c r="F343">
        <v>34.58</v>
      </c>
      <c r="G343" s="53">
        <f t="shared" si="9"/>
        <v>-34.58</v>
      </c>
    </row>
    <row r="344" spans="1:7" x14ac:dyDescent="0.35">
      <c r="B344" s="52" t="s">
        <v>505</v>
      </c>
      <c r="C344" s="52" t="s">
        <v>281</v>
      </c>
      <c r="E344">
        <v>-1</v>
      </c>
      <c r="F344" s="53">
        <v>21.32</v>
      </c>
      <c r="G344" s="53">
        <f t="shared" si="9"/>
        <v>-21.32</v>
      </c>
    </row>
    <row r="345" spans="1:7" x14ac:dyDescent="0.35">
      <c r="B345" s="52" t="s">
        <v>405</v>
      </c>
      <c r="C345" s="52" t="s">
        <v>281</v>
      </c>
      <c r="D345" s="50" t="s">
        <v>425</v>
      </c>
      <c r="E345">
        <v>1</v>
      </c>
      <c r="F345" s="53">
        <f>G225</f>
        <v>334</v>
      </c>
      <c r="G345" s="53">
        <f t="shared" si="9"/>
        <v>334</v>
      </c>
    </row>
    <row r="346" spans="1:7" x14ac:dyDescent="0.35">
      <c r="B346" s="52" t="s">
        <v>432</v>
      </c>
      <c r="C346" s="52" t="s">
        <v>281</v>
      </c>
      <c r="D346" s="50" t="s">
        <v>449</v>
      </c>
      <c r="E346">
        <v>1</v>
      </c>
      <c r="F346" s="53">
        <f>G264</f>
        <v>355.16</v>
      </c>
      <c r="G346" s="53">
        <f t="shared" si="9"/>
        <v>355.16</v>
      </c>
    </row>
    <row r="347" spans="1:7" x14ac:dyDescent="0.35">
      <c r="B347" s="52" t="s">
        <v>506</v>
      </c>
      <c r="C347" s="52" t="s">
        <v>281</v>
      </c>
      <c r="E347">
        <v>-1</v>
      </c>
      <c r="F347">
        <v>156.16999999999999</v>
      </c>
      <c r="G347" s="53">
        <f>SUM(E347*F347)</f>
        <v>-156.16999999999999</v>
      </c>
    </row>
    <row r="348" spans="1:7" x14ac:dyDescent="0.35">
      <c r="B348" s="52" t="s">
        <v>507</v>
      </c>
      <c r="C348" s="52" t="s">
        <v>281</v>
      </c>
      <c r="E348">
        <v>1</v>
      </c>
      <c r="F348" s="53">
        <v>56.38</v>
      </c>
      <c r="G348" s="53">
        <f>SUM(E348*F348)</f>
        <v>56.38</v>
      </c>
    </row>
    <row r="349" spans="1:7" x14ac:dyDescent="0.35">
      <c r="G349" s="54">
        <f>SUM(G339:G348)</f>
        <v>784.78</v>
      </c>
    </row>
    <row r="351" spans="1:7" x14ac:dyDescent="0.35">
      <c r="A351" s="52" t="s">
        <v>508</v>
      </c>
      <c r="B351" s="56" t="s">
        <v>509</v>
      </c>
      <c r="C351" s="57"/>
      <c r="D351" s="50" t="s">
        <v>510</v>
      </c>
    </row>
    <row r="352" spans="1:7" x14ac:dyDescent="0.35">
      <c r="B352" s="52" t="s">
        <v>511</v>
      </c>
      <c r="C352" s="52" t="s">
        <v>281</v>
      </c>
      <c r="E352">
        <v>2</v>
      </c>
      <c r="F352" s="53">
        <v>23.83</v>
      </c>
      <c r="G352" s="53">
        <f t="shared" ref="G352:G359" si="10">SUM(E352*F352)</f>
        <v>47.66</v>
      </c>
    </row>
    <row r="353" spans="1:7" x14ac:dyDescent="0.35">
      <c r="B353" s="52" t="s">
        <v>512</v>
      </c>
      <c r="C353" s="52" t="s">
        <v>281</v>
      </c>
      <c r="E353">
        <v>2</v>
      </c>
      <c r="F353" s="53">
        <v>12.82</v>
      </c>
      <c r="G353" s="53">
        <f t="shared" si="10"/>
        <v>25.64</v>
      </c>
    </row>
    <row r="354" spans="1:7" x14ac:dyDescent="0.35">
      <c r="B354" s="52" t="s">
        <v>435</v>
      </c>
      <c r="C354" s="52" t="s">
        <v>281</v>
      </c>
      <c r="E354">
        <v>1</v>
      </c>
      <c r="F354" s="53">
        <v>11.79</v>
      </c>
      <c r="G354" s="53">
        <f t="shared" si="10"/>
        <v>11.79</v>
      </c>
    </row>
    <row r="355" spans="1:7" x14ac:dyDescent="0.35">
      <c r="B355" s="52" t="s">
        <v>436</v>
      </c>
      <c r="C355" s="52" t="s">
        <v>281</v>
      </c>
      <c r="E355">
        <v>1</v>
      </c>
      <c r="F355" s="53">
        <v>15.95</v>
      </c>
      <c r="G355" s="53">
        <f t="shared" si="10"/>
        <v>15.95</v>
      </c>
    </row>
    <row r="356" spans="1:7" x14ac:dyDescent="0.35">
      <c r="B356" s="52" t="s">
        <v>513</v>
      </c>
      <c r="C356" s="52" t="s">
        <v>281</v>
      </c>
      <c r="E356">
        <v>-1</v>
      </c>
      <c r="F356">
        <v>16.14</v>
      </c>
      <c r="G356" s="53">
        <f t="shared" si="10"/>
        <v>-16.14</v>
      </c>
    </row>
    <row r="357" spans="1:7" x14ac:dyDescent="0.35">
      <c r="B357" s="52" t="s">
        <v>405</v>
      </c>
      <c r="C357" s="52" t="s">
        <v>281</v>
      </c>
      <c r="D357" s="50" t="s">
        <v>406</v>
      </c>
      <c r="E357">
        <v>1</v>
      </c>
      <c r="F357" s="53">
        <f>G199</f>
        <v>232.10499999999999</v>
      </c>
      <c r="G357" s="53">
        <f t="shared" si="10"/>
        <v>232.10499999999999</v>
      </c>
    </row>
    <row r="358" spans="1:7" x14ac:dyDescent="0.35">
      <c r="B358" s="52" t="s">
        <v>432</v>
      </c>
      <c r="C358" s="52" t="s">
        <v>281</v>
      </c>
      <c r="D358" s="50" t="s">
        <v>433</v>
      </c>
      <c r="E358">
        <v>1</v>
      </c>
      <c r="F358" s="53">
        <f>G238</f>
        <v>268.64</v>
      </c>
      <c r="G358" s="53">
        <f t="shared" si="10"/>
        <v>268.64</v>
      </c>
    </row>
    <row r="359" spans="1:7" x14ac:dyDescent="0.35">
      <c r="B359" s="52" t="s">
        <v>489</v>
      </c>
      <c r="C359" s="52" t="s">
        <v>281</v>
      </c>
      <c r="E359">
        <v>-1</v>
      </c>
      <c r="F359">
        <v>62.08</v>
      </c>
      <c r="G359" s="53">
        <f t="shared" si="10"/>
        <v>-62.08</v>
      </c>
    </row>
    <row r="360" spans="1:7" x14ac:dyDescent="0.35">
      <c r="G360" s="54">
        <f>SUM(G352:G359)</f>
        <v>523.56499999999994</v>
      </c>
    </row>
    <row r="362" spans="1:7" x14ac:dyDescent="0.35">
      <c r="A362" s="52" t="s">
        <v>514</v>
      </c>
      <c r="B362" s="56" t="s">
        <v>515</v>
      </c>
      <c r="C362" s="57"/>
      <c r="D362" s="50" t="s">
        <v>516</v>
      </c>
    </row>
    <row r="363" spans="1:7" x14ac:dyDescent="0.35">
      <c r="B363" s="52" t="s">
        <v>517</v>
      </c>
      <c r="C363" s="52" t="s">
        <v>281</v>
      </c>
      <c r="E363">
        <v>1</v>
      </c>
      <c r="F363" s="53">
        <v>38.950000000000003</v>
      </c>
      <c r="G363" s="53">
        <f t="shared" ref="G363:G371" si="11">SUM(E363*F363)</f>
        <v>38.950000000000003</v>
      </c>
    </row>
    <row r="364" spans="1:7" x14ac:dyDescent="0.35">
      <c r="B364" s="52" t="s">
        <v>518</v>
      </c>
      <c r="C364" s="52" t="s">
        <v>281</v>
      </c>
      <c r="E364">
        <v>2</v>
      </c>
      <c r="F364" s="53">
        <v>12.55</v>
      </c>
      <c r="G364" s="53">
        <f t="shared" si="11"/>
        <v>25.1</v>
      </c>
    </row>
    <row r="365" spans="1:7" x14ac:dyDescent="0.35">
      <c r="B365" s="52" t="s">
        <v>435</v>
      </c>
      <c r="C365" s="52" t="s">
        <v>281</v>
      </c>
      <c r="E365">
        <v>1</v>
      </c>
      <c r="F365" s="53">
        <v>11.79</v>
      </c>
      <c r="G365" s="53">
        <f t="shared" si="11"/>
        <v>11.79</v>
      </c>
    </row>
    <row r="366" spans="1:7" x14ac:dyDescent="0.35">
      <c r="B366" s="52" t="s">
        <v>436</v>
      </c>
      <c r="C366" s="52" t="s">
        <v>281</v>
      </c>
      <c r="E366">
        <v>1</v>
      </c>
      <c r="F366" s="53">
        <v>15.95</v>
      </c>
      <c r="G366" s="53">
        <f t="shared" si="11"/>
        <v>15.95</v>
      </c>
    </row>
    <row r="367" spans="1:7" x14ac:dyDescent="0.35">
      <c r="B367" s="52" t="s">
        <v>519</v>
      </c>
      <c r="C367" s="52" t="s">
        <v>281</v>
      </c>
      <c r="E367">
        <v>-1</v>
      </c>
      <c r="F367">
        <v>21.28</v>
      </c>
      <c r="G367" s="53">
        <f t="shared" si="11"/>
        <v>-21.28</v>
      </c>
    </row>
    <row r="368" spans="1:7" x14ac:dyDescent="0.35">
      <c r="B368" s="52" t="s">
        <v>405</v>
      </c>
      <c r="C368" s="52" t="s">
        <v>281</v>
      </c>
      <c r="D368" s="50" t="s">
        <v>417</v>
      </c>
      <c r="E368">
        <v>1</v>
      </c>
      <c r="F368" s="53">
        <f>G212</f>
        <v>244.87</v>
      </c>
      <c r="G368" s="53">
        <f t="shared" si="11"/>
        <v>244.87</v>
      </c>
    </row>
    <row r="369" spans="1:7" x14ac:dyDescent="0.35">
      <c r="B369" s="52" t="s">
        <v>432</v>
      </c>
      <c r="C369" s="52" t="s">
        <v>281</v>
      </c>
      <c r="D369" s="50" t="s">
        <v>444</v>
      </c>
      <c r="E369">
        <v>1</v>
      </c>
      <c r="F369" s="53">
        <f>G252</f>
        <v>361.84000000000003</v>
      </c>
      <c r="G369" s="53">
        <f t="shared" si="11"/>
        <v>361.84000000000003</v>
      </c>
    </row>
    <row r="370" spans="1:7" x14ac:dyDescent="0.35">
      <c r="B370" s="52" t="s">
        <v>520</v>
      </c>
      <c r="C370" s="52" t="s">
        <v>281</v>
      </c>
      <c r="E370">
        <v>-1</v>
      </c>
      <c r="F370">
        <v>144.03</v>
      </c>
      <c r="G370" s="53">
        <f t="shared" si="11"/>
        <v>-144.03</v>
      </c>
    </row>
    <row r="371" spans="1:7" x14ac:dyDescent="0.35">
      <c r="B371" s="52" t="s">
        <v>521</v>
      </c>
      <c r="C371" s="52" t="s">
        <v>281</v>
      </c>
      <c r="E371">
        <v>1</v>
      </c>
      <c r="F371">
        <v>35.880000000000003</v>
      </c>
      <c r="G371" s="53">
        <f t="shared" si="11"/>
        <v>35.880000000000003</v>
      </c>
    </row>
    <row r="372" spans="1:7" x14ac:dyDescent="0.35">
      <c r="G372" s="54">
        <f>SUM(G363:G371)</f>
        <v>569.07000000000005</v>
      </c>
    </row>
    <row r="373" spans="1:7" x14ac:dyDescent="0.35">
      <c r="A373" s="52" t="s">
        <v>522</v>
      </c>
      <c r="B373" s="56" t="s">
        <v>523</v>
      </c>
      <c r="C373" s="57"/>
      <c r="D373" s="50" t="s">
        <v>524</v>
      </c>
    </row>
    <row r="374" spans="1:7" x14ac:dyDescent="0.35">
      <c r="B374" s="52" t="s">
        <v>525</v>
      </c>
      <c r="C374" s="52" t="s">
        <v>281</v>
      </c>
      <c r="E374">
        <v>1</v>
      </c>
      <c r="F374" s="53">
        <v>66.34</v>
      </c>
      <c r="G374" s="53">
        <f t="shared" ref="G374:G382" si="12">SUM(E374*F374)</f>
        <v>66.34</v>
      </c>
    </row>
    <row r="375" spans="1:7" x14ac:dyDescent="0.35">
      <c r="B375" s="52" t="s">
        <v>526</v>
      </c>
      <c r="C375" s="52" t="s">
        <v>281</v>
      </c>
      <c r="E375">
        <v>2</v>
      </c>
      <c r="F375" s="53">
        <v>18.84</v>
      </c>
      <c r="G375" s="53">
        <f t="shared" si="12"/>
        <v>37.68</v>
      </c>
    </row>
    <row r="376" spans="1:7" x14ac:dyDescent="0.35">
      <c r="B376" s="52" t="s">
        <v>435</v>
      </c>
      <c r="C376" s="52" t="s">
        <v>281</v>
      </c>
      <c r="E376">
        <v>1</v>
      </c>
      <c r="F376" s="53">
        <v>11.79</v>
      </c>
      <c r="G376" s="53">
        <f t="shared" si="12"/>
        <v>11.79</v>
      </c>
    </row>
    <row r="377" spans="1:7" x14ac:dyDescent="0.35">
      <c r="B377" s="52" t="s">
        <v>436</v>
      </c>
      <c r="C377" s="52" t="s">
        <v>281</v>
      </c>
      <c r="E377">
        <v>1</v>
      </c>
      <c r="F377" s="53">
        <v>15.95</v>
      </c>
      <c r="G377" s="53">
        <f t="shared" si="12"/>
        <v>15.95</v>
      </c>
    </row>
    <row r="378" spans="1:7" x14ac:dyDescent="0.35">
      <c r="B378" s="52" t="s">
        <v>504</v>
      </c>
      <c r="C378" s="52" t="s">
        <v>281</v>
      </c>
      <c r="E378">
        <v>-1</v>
      </c>
      <c r="F378">
        <v>34.58</v>
      </c>
      <c r="G378" s="53">
        <f t="shared" si="12"/>
        <v>-34.58</v>
      </c>
    </row>
    <row r="379" spans="1:7" x14ac:dyDescent="0.35">
      <c r="B379" s="52" t="s">
        <v>405</v>
      </c>
      <c r="C379" s="52" t="s">
        <v>281</v>
      </c>
      <c r="D379" s="50" t="s">
        <v>425</v>
      </c>
      <c r="E379">
        <v>1</v>
      </c>
      <c r="F379" s="53">
        <f>G225</f>
        <v>334</v>
      </c>
      <c r="G379" s="53">
        <f t="shared" si="12"/>
        <v>334</v>
      </c>
    </row>
    <row r="380" spans="1:7" x14ac:dyDescent="0.35">
      <c r="B380" s="52" t="s">
        <v>432</v>
      </c>
      <c r="C380" s="52" t="s">
        <v>281</v>
      </c>
      <c r="D380" s="50" t="s">
        <v>449</v>
      </c>
      <c r="E380">
        <v>1</v>
      </c>
      <c r="F380" s="53">
        <f>G264</f>
        <v>355.16</v>
      </c>
      <c r="G380" s="53">
        <f t="shared" si="12"/>
        <v>355.16</v>
      </c>
    </row>
    <row r="381" spans="1:7" x14ac:dyDescent="0.35">
      <c r="B381" s="52" t="s">
        <v>527</v>
      </c>
      <c r="C381" s="52" t="s">
        <v>281</v>
      </c>
      <c r="E381">
        <v>-1</v>
      </c>
      <c r="F381">
        <v>155.43</v>
      </c>
      <c r="G381" s="53">
        <f t="shared" si="12"/>
        <v>-155.43</v>
      </c>
    </row>
    <row r="382" spans="1:7" x14ac:dyDescent="0.35">
      <c r="B382" s="52" t="s">
        <v>528</v>
      </c>
      <c r="C382" s="52" t="s">
        <v>281</v>
      </c>
      <c r="E382">
        <v>1</v>
      </c>
      <c r="F382" s="53">
        <v>56.38</v>
      </c>
      <c r="G382" s="53">
        <f t="shared" si="12"/>
        <v>56.38</v>
      </c>
    </row>
    <row r="383" spans="1:7" x14ac:dyDescent="0.35">
      <c r="G383" s="54">
        <f>SUM(G374:G382)</f>
        <v>687.29000000000008</v>
      </c>
    </row>
    <row r="384" spans="1:7" x14ac:dyDescent="0.35">
      <c r="A384" t="s">
        <v>529</v>
      </c>
      <c r="B384" s="51" t="s">
        <v>530</v>
      </c>
      <c r="D384" s="50" t="s">
        <v>531</v>
      </c>
    </row>
    <row r="385" spans="1:7" x14ac:dyDescent="0.35">
      <c r="B385" s="52" t="s">
        <v>532</v>
      </c>
      <c r="C385" s="52" t="s">
        <v>281</v>
      </c>
      <c r="E385">
        <v>1</v>
      </c>
      <c r="F385" s="53">
        <v>16.14</v>
      </c>
      <c r="G385" s="54">
        <f>SUM(E385*F385)</f>
        <v>16.14</v>
      </c>
    </row>
    <row r="386" spans="1:7" x14ac:dyDescent="0.35">
      <c r="B386" s="52" t="s">
        <v>533</v>
      </c>
      <c r="C386" s="52" t="s">
        <v>281</v>
      </c>
      <c r="E386">
        <v>1</v>
      </c>
      <c r="F386" s="53">
        <v>13.48</v>
      </c>
      <c r="G386" s="54">
        <f>SUM(E386*F386)</f>
        <v>13.48</v>
      </c>
    </row>
    <row r="387" spans="1:7" x14ac:dyDescent="0.35">
      <c r="B387" s="52" t="s">
        <v>283</v>
      </c>
      <c r="C387" s="52" t="s">
        <v>281</v>
      </c>
      <c r="E387">
        <v>0.5</v>
      </c>
      <c r="F387" s="53">
        <v>11.79</v>
      </c>
      <c r="G387" s="54">
        <f>SUM(E387*F387)</f>
        <v>5.8949999999999996</v>
      </c>
    </row>
    <row r="388" spans="1:7" x14ac:dyDescent="0.35">
      <c r="B388" s="52" t="s">
        <v>436</v>
      </c>
      <c r="C388" s="52" t="s">
        <v>281</v>
      </c>
      <c r="E388">
        <v>1</v>
      </c>
      <c r="F388" s="53">
        <v>15.95</v>
      </c>
      <c r="G388" s="53">
        <f>SUM(E388*F388)</f>
        <v>15.95</v>
      </c>
    </row>
    <row r="389" spans="1:7" x14ac:dyDescent="0.35">
      <c r="B389" s="52" t="s">
        <v>534</v>
      </c>
      <c r="C389" s="52" t="s">
        <v>281</v>
      </c>
      <c r="E389">
        <v>1</v>
      </c>
      <c r="F389">
        <v>39.46</v>
      </c>
      <c r="G389" s="54">
        <f>SUM(E389*F389)</f>
        <v>39.46</v>
      </c>
    </row>
    <row r="390" spans="1:7" x14ac:dyDescent="0.35">
      <c r="B390" s="51"/>
      <c r="G390" s="54">
        <f>SUM(G385:G389)</f>
        <v>90.925000000000011</v>
      </c>
    </row>
    <row r="392" spans="1:7" x14ac:dyDescent="0.35">
      <c r="A392" t="s">
        <v>535</v>
      </c>
      <c r="B392" s="51" t="s">
        <v>536</v>
      </c>
      <c r="D392" s="50" t="s">
        <v>537</v>
      </c>
    </row>
    <row r="393" spans="1:7" x14ac:dyDescent="0.35">
      <c r="B393" s="52" t="s">
        <v>538</v>
      </c>
      <c r="C393" s="52" t="s">
        <v>281</v>
      </c>
      <c r="E393">
        <v>1</v>
      </c>
      <c r="F393" s="53">
        <v>21.28</v>
      </c>
      <c r="G393" s="54">
        <f>SUM(E393*F393)</f>
        <v>21.28</v>
      </c>
    </row>
    <row r="394" spans="1:7" x14ac:dyDescent="0.35">
      <c r="B394" s="52" t="s">
        <v>539</v>
      </c>
      <c r="C394" s="52" t="s">
        <v>281</v>
      </c>
      <c r="E394">
        <v>1</v>
      </c>
      <c r="F394" s="53">
        <v>13.9</v>
      </c>
      <c r="G394" s="54">
        <f>SUM(E394*F394)</f>
        <v>13.9</v>
      </c>
    </row>
    <row r="395" spans="1:7" x14ac:dyDescent="0.35">
      <c r="B395" s="52" t="s">
        <v>283</v>
      </c>
      <c r="C395" s="52" t="s">
        <v>281</v>
      </c>
      <c r="E395">
        <v>0.5</v>
      </c>
      <c r="F395" s="53">
        <v>11.79</v>
      </c>
      <c r="G395" s="54">
        <f>SUM(E395*F395)</f>
        <v>5.8949999999999996</v>
      </c>
    </row>
    <row r="396" spans="1:7" x14ac:dyDescent="0.35">
      <c r="B396" s="52" t="s">
        <v>540</v>
      </c>
      <c r="C396" s="52" t="s">
        <v>281</v>
      </c>
      <c r="E396">
        <v>0.25</v>
      </c>
      <c r="F396">
        <v>15.95</v>
      </c>
      <c r="G396" s="54">
        <f>SUM(E396*F396)</f>
        <v>3.9874999999999998</v>
      </c>
    </row>
    <row r="397" spans="1:7" x14ac:dyDescent="0.35">
      <c r="B397" s="52" t="s">
        <v>541</v>
      </c>
      <c r="C397" s="52" t="s">
        <v>281</v>
      </c>
      <c r="E397">
        <v>1</v>
      </c>
      <c r="F397">
        <v>50.74</v>
      </c>
      <c r="G397" s="54">
        <f>SUM(E397*F397)</f>
        <v>50.74</v>
      </c>
    </row>
    <row r="398" spans="1:7" x14ac:dyDescent="0.35">
      <c r="B398" s="51"/>
      <c r="G398" s="54">
        <f>SUM(G393:G397)</f>
        <v>95.802500000000009</v>
      </c>
    </row>
    <row r="399" spans="1:7" x14ac:dyDescent="0.35">
      <c r="A399" t="s">
        <v>542</v>
      </c>
      <c r="B399" s="51" t="s">
        <v>543</v>
      </c>
      <c r="D399" s="50" t="s">
        <v>544</v>
      </c>
    </row>
    <row r="400" spans="1:7" x14ac:dyDescent="0.35">
      <c r="B400" s="52" t="s">
        <v>545</v>
      </c>
      <c r="C400" s="52" t="s">
        <v>281</v>
      </c>
      <c r="E400">
        <v>1</v>
      </c>
      <c r="F400" s="53">
        <v>34.58</v>
      </c>
      <c r="G400" s="54">
        <f>SUM(E400*F400)</f>
        <v>34.58</v>
      </c>
    </row>
    <row r="401" spans="1:7" x14ac:dyDescent="0.35">
      <c r="B401" s="52" t="s">
        <v>283</v>
      </c>
      <c r="C401" s="52" t="s">
        <v>281</v>
      </c>
      <c r="E401">
        <v>0.5</v>
      </c>
      <c r="F401" s="53">
        <v>11.79</v>
      </c>
      <c r="G401" s="54">
        <f>SUM(E401*F401)</f>
        <v>5.8949999999999996</v>
      </c>
    </row>
    <row r="402" spans="1:7" x14ac:dyDescent="0.35">
      <c r="B402" s="52" t="s">
        <v>436</v>
      </c>
      <c r="C402" s="52" t="s">
        <v>281</v>
      </c>
      <c r="E402">
        <v>1</v>
      </c>
      <c r="F402" s="53">
        <v>15.95</v>
      </c>
      <c r="G402" s="53">
        <f>SUM(E402*F402)</f>
        <v>15.95</v>
      </c>
    </row>
    <row r="403" spans="1:7" x14ac:dyDescent="0.35">
      <c r="B403" s="52" t="s">
        <v>546</v>
      </c>
      <c r="C403" s="52" t="s">
        <v>281</v>
      </c>
      <c r="E403">
        <v>1</v>
      </c>
      <c r="F403" s="53">
        <v>21.32</v>
      </c>
      <c r="G403" s="54">
        <f>SUM(E403*F403)</f>
        <v>21.32</v>
      </c>
    </row>
    <row r="404" spans="1:7" x14ac:dyDescent="0.35">
      <c r="B404" s="52" t="s">
        <v>547</v>
      </c>
      <c r="C404" s="52" t="s">
        <v>281</v>
      </c>
      <c r="E404">
        <v>1</v>
      </c>
      <c r="F404">
        <v>72.39</v>
      </c>
      <c r="G404" s="54">
        <f>SUM(E404*F404)</f>
        <v>72.39</v>
      </c>
    </row>
    <row r="405" spans="1:7" x14ac:dyDescent="0.35">
      <c r="B405" s="51"/>
      <c r="G405" s="54">
        <f>SUM(G400:G404)</f>
        <v>150.13499999999999</v>
      </c>
    </row>
    <row r="408" spans="1:7" x14ac:dyDescent="0.35">
      <c r="A408" t="s">
        <v>548</v>
      </c>
      <c r="B408" s="51" t="s">
        <v>549</v>
      </c>
      <c r="D408" s="50" t="s">
        <v>550</v>
      </c>
    </row>
    <row r="409" spans="1:7" x14ac:dyDescent="0.35">
      <c r="B409" s="52" t="s">
        <v>551</v>
      </c>
      <c r="C409" s="52" t="s">
        <v>281</v>
      </c>
      <c r="E409">
        <v>1</v>
      </c>
      <c r="F409" s="53">
        <v>22.62</v>
      </c>
      <c r="G409" s="54">
        <v>23.83</v>
      </c>
    </row>
    <row r="410" spans="1:7" x14ac:dyDescent="0.35">
      <c r="B410" s="52" t="s">
        <v>533</v>
      </c>
      <c r="C410" s="52" t="s">
        <v>281</v>
      </c>
      <c r="E410">
        <v>2</v>
      </c>
      <c r="F410" s="53">
        <v>13.48</v>
      </c>
      <c r="G410" s="54">
        <f t="shared" ref="G410:G415" si="13">SUM(E410*F410)</f>
        <v>26.96</v>
      </c>
    </row>
    <row r="411" spans="1:7" x14ac:dyDescent="0.35">
      <c r="B411" s="52" t="s">
        <v>283</v>
      </c>
      <c r="C411" s="52" t="s">
        <v>281</v>
      </c>
      <c r="E411">
        <v>0.5</v>
      </c>
      <c r="F411" s="53">
        <v>11.79</v>
      </c>
      <c r="G411" s="54">
        <f t="shared" si="13"/>
        <v>5.8949999999999996</v>
      </c>
    </row>
    <row r="412" spans="1:7" x14ac:dyDescent="0.35">
      <c r="B412" s="52" t="s">
        <v>540</v>
      </c>
      <c r="C412" s="52" t="s">
        <v>281</v>
      </c>
      <c r="E412">
        <v>0.25</v>
      </c>
      <c r="F412">
        <v>15.95</v>
      </c>
      <c r="G412" s="54">
        <f t="shared" si="13"/>
        <v>3.9874999999999998</v>
      </c>
    </row>
    <row r="413" spans="1:7" x14ac:dyDescent="0.35">
      <c r="B413" s="52" t="s">
        <v>534</v>
      </c>
      <c r="C413" s="52" t="s">
        <v>281</v>
      </c>
      <c r="E413">
        <v>1</v>
      </c>
      <c r="F413">
        <v>39.46</v>
      </c>
      <c r="G413" s="54">
        <f t="shared" si="13"/>
        <v>39.46</v>
      </c>
    </row>
    <row r="414" spans="1:7" x14ac:dyDescent="0.35">
      <c r="B414" s="52" t="s">
        <v>552</v>
      </c>
      <c r="C414" s="52" t="s">
        <v>281</v>
      </c>
      <c r="E414">
        <v>1</v>
      </c>
      <c r="F414">
        <v>12.82</v>
      </c>
      <c r="G414" s="54">
        <f t="shared" si="13"/>
        <v>12.82</v>
      </c>
    </row>
    <row r="415" spans="1:7" x14ac:dyDescent="0.35">
      <c r="B415" s="52" t="s">
        <v>553</v>
      </c>
      <c r="C415" s="52" t="s">
        <v>281</v>
      </c>
      <c r="E415">
        <v>1</v>
      </c>
      <c r="F415">
        <v>6.36</v>
      </c>
      <c r="G415" s="54">
        <f t="shared" si="13"/>
        <v>6.36</v>
      </c>
    </row>
    <row r="416" spans="1:7" x14ac:dyDescent="0.35">
      <c r="G416" s="54">
        <f>SUM(G409:G415)</f>
        <v>119.31249999999999</v>
      </c>
    </row>
    <row r="418" spans="1:7" x14ac:dyDescent="0.35">
      <c r="A418" t="s">
        <v>554</v>
      </c>
      <c r="B418" s="51" t="s">
        <v>555</v>
      </c>
      <c r="D418" s="50" t="s">
        <v>556</v>
      </c>
    </row>
    <row r="419" spans="1:7" x14ac:dyDescent="0.35">
      <c r="B419" s="52" t="s">
        <v>538</v>
      </c>
      <c r="C419" s="52" t="s">
        <v>281</v>
      </c>
      <c r="E419">
        <v>1</v>
      </c>
      <c r="F419" s="53">
        <v>21.28</v>
      </c>
      <c r="G419" s="54">
        <f>SUM(E419*F419)</f>
        <v>21.28</v>
      </c>
    </row>
    <row r="420" spans="1:7" x14ac:dyDescent="0.35">
      <c r="B420" s="52" t="s">
        <v>539</v>
      </c>
      <c r="C420" s="52" t="s">
        <v>281</v>
      </c>
      <c r="E420">
        <v>2</v>
      </c>
      <c r="F420" s="53">
        <v>13.9</v>
      </c>
      <c r="G420" s="54">
        <f>SUM(E420*F420)</f>
        <v>27.8</v>
      </c>
    </row>
    <row r="421" spans="1:7" x14ac:dyDescent="0.35">
      <c r="B421" s="52" t="s">
        <v>283</v>
      </c>
      <c r="C421" s="52" t="s">
        <v>281</v>
      </c>
      <c r="E421">
        <v>0.5</v>
      </c>
      <c r="F421" s="53">
        <v>11.79</v>
      </c>
      <c r="G421" s="54">
        <f>SUM(E421*F421)</f>
        <v>5.8949999999999996</v>
      </c>
    </row>
    <row r="422" spans="1:7" x14ac:dyDescent="0.35">
      <c r="B422" s="52" t="s">
        <v>540</v>
      </c>
      <c r="C422" s="52" t="s">
        <v>281</v>
      </c>
      <c r="E422">
        <v>0.25</v>
      </c>
      <c r="F422">
        <v>15.95</v>
      </c>
      <c r="G422" s="54">
        <f>SUM(E422*F422)</f>
        <v>3.9874999999999998</v>
      </c>
    </row>
    <row r="423" spans="1:7" x14ac:dyDescent="0.35">
      <c r="B423" s="52" t="s">
        <v>541</v>
      </c>
      <c r="C423" s="52" t="s">
        <v>281</v>
      </c>
      <c r="E423">
        <v>1</v>
      </c>
      <c r="F423">
        <v>50.74</v>
      </c>
      <c r="G423" s="54">
        <f>SUM(E423*F423)</f>
        <v>50.74</v>
      </c>
    </row>
    <row r="424" spans="1:7" x14ac:dyDescent="0.35">
      <c r="B424" s="52" t="s">
        <v>557</v>
      </c>
      <c r="C424" s="52" t="s">
        <v>281</v>
      </c>
      <c r="E424">
        <v>1</v>
      </c>
      <c r="F424">
        <v>50.74</v>
      </c>
      <c r="G424" s="54">
        <v>12.55</v>
      </c>
    </row>
    <row r="425" spans="1:7" x14ac:dyDescent="0.35">
      <c r="B425" s="52" t="s">
        <v>558</v>
      </c>
      <c r="C425" s="52" t="s">
        <v>281</v>
      </c>
      <c r="E425">
        <v>1</v>
      </c>
      <c r="F425">
        <v>12.82</v>
      </c>
      <c r="G425" s="54">
        <v>9.74</v>
      </c>
    </row>
    <row r="426" spans="1:7" x14ac:dyDescent="0.35">
      <c r="B426" s="51"/>
      <c r="G426" s="54">
        <f>SUM(G419:G425)</f>
        <v>131.99249999999998</v>
      </c>
    </row>
    <row r="427" spans="1:7" x14ac:dyDescent="0.35">
      <c r="A427" t="s">
        <v>542</v>
      </c>
      <c r="B427" s="51" t="s">
        <v>559</v>
      </c>
      <c r="D427" s="50" t="s">
        <v>560</v>
      </c>
    </row>
    <row r="428" spans="1:7" x14ac:dyDescent="0.35">
      <c r="B428" s="52" t="s">
        <v>545</v>
      </c>
      <c r="C428" s="52" t="s">
        <v>281</v>
      </c>
      <c r="E428">
        <v>1</v>
      </c>
      <c r="F428" s="53">
        <v>34.58</v>
      </c>
      <c r="G428" s="54">
        <f t="shared" ref="G428:G433" si="14">SUM(E428*F428)</f>
        <v>34.58</v>
      </c>
    </row>
    <row r="429" spans="1:7" x14ac:dyDescent="0.35">
      <c r="B429" s="52" t="s">
        <v>283</v>
      </c>
      <c r="C429" s="52" t="s">
        <v>281</v>
      </c>
      <c r="E429">
        <v>0.5</v>
      </c>
      <c r="F429" s="53">
        <v>11.79</v>
      </c>
      <c r="G429" s="54">
        <f t="shared" si="14"/>
        <v>5.8949999999999996</v>
      </c>
    </row>
    <row r="430" spans="1:7" x14ac:dyDescent="0.35">
      <c r="B430" s="52" t="s">
        <v>540</v>
      </c>
      <c r="C430" s="52" t="s">
        <v>281</v>
      </c>
      <c r="E430">
        <v>0.25</v>
      </c>
      <c r="F430">
        <v>15.95</v>
      </c>
      <c r="G430" s="54">
        <f t="shared" si="14"/>
        <v>3.9874999999999998</v>
      </c>
    </row>
    <row r="431" spans="1:7" x14ac:dyDescent="0.35">
      <c r="B431" s="52" t="s">
        <v>561</v>
      </c>
      <c r="C431" s="52" t="s">
        <v>281</v>
      </c>
      <c r="E431">
        <v>2</v>
      </c>
      <c r="F431" s="53">
        <v>21.32</v>
      </c>
      <c r="G431" s="54">
        <f t="shared" si="14"/>
        <v>42.64</v>
      </c>
    </row>
    <row r="432" spans="1:7" x14ac:dyDescent="0.35">
      <c r="B432" s="52" t="s">
        <v>547</v>
      </c>
      <c r="C432" s="52" t="s">
        <v>281</v>
      </c>
      <c r="E432">
        <v>1</v>
      </c>
      <c r="F432">
        <v>72.39</v>
      </c>
      <c r="G432" s="54">
        <f t="shared" si="14"/>
        <v>72.39</v>
      </c>
    </row>
    <row r="433" spans="1:7" x14ac:dyDescent="0.35">
      <c r="B433" s="52" t="s">
        <v>562</v>
      </c>
      <c r="C433" s="52" t="s">
        <v>281</v>
      </c>
      <c r="E433">
        <v>1</v>
      </c>
      <c r="F433">
        <v>18.84</v>
      </c>
      <c r="G433" s="54">
        <f t="shared" si="14"/>
        <v>18.84</v>
      </c>
    </row>
    <row r="434" spans="1:7" x14ac:dyDescent="0.35">
      <c r="B434" s="52" t="s">
        <v>563</v>
      </c>
      <c r="C434" s="52" t="s">
        <v>281</v>
      </c>
      <c r="E434">
        <v>1</v>
      </c>
      <c r="F434">
        <v>12.82</v>
      </c>
      <c r="G434" s="54">
        <v>12.39</v>
      </c>
    </row>
    <row r="435" spans="1:7" x14ac:dyDescent="0.35">
      <c r="B435" s="51"/>
      <c r="G435" s="54">
        <f>SUM(G428:G434)</f>
        <v>190.72250000000003</v>
      </c>
    </row>
    <row r="437" spans="1:7" x14ac:dyDescent="0.35">
      <c r="A437" s="58" t="s">
        <v>564</v>
      </c>
      <c r="B437" s="56" t="s">
        <v>565</v>
      </c>
      <c r="D437" s="50" t="s">
        <v>566</v>
      </c>
    </row>
    <row r="438" spans="1:7" x14ac:dyDescent="0.35">
      <c r="B438" s="52" t="s">
        <v>551</v>
      </c>
      <c r="C438" s="52" t="s">
        <v>281</v>
      </c>
      <c r="E438">
        <v>1</v>
      </c>
      <c r="F438" s="53">
        <v>22.62</v>
      </c>
      <c r="G438" s="54">
        <v>23.83</v>
      </c>
    </row>
    <row r="439" spans="1:7" x14ac:dyDescent="0.35">
      <c r="B439" s="52" t="s">
        <v>533</v>
      </c>
      <c r="C439" s="52" t="s">
        <v>281</v>
      </c>
      <c r="E439">
        <v>2</v>
      </c>
      <c r="F439" s="53">
        <v>13.48</v>
      </c>
      <c r="G439" s="54">
        <f>SUM(E439*F439)</f>
        <v>26.96</v>
      </c>
    </row>
    <row r="440" spans="1:7" x14ac:dyDescent="0.35">
      <c r="B440" s="52" t="s">
        <v>283</v>
      </c>
      <c r="C440" s="52" t="s">
        <v>281</v>
      </c>
      <c r="E440">
        <v>0.5</v>
      </c>
      <c r="F440" s="53">
        <v>11.79</v>
      </c>
      <c r="G440" s="54">
        <f>SUM(E440*F440)</f>
        <v>5.8949999999999996</v>
      </c>
    </row>
    <row r="441" spans="1:7" x14ac:dyDescent="0.35">
      <c r="B441" s="52" t="s">
        <v>540</v>
      </c>
      <c r="C441" s="52" t="s">
        <v>281</v>
      </c>
      <c r="E441">
        <v>0.25</v>
      </c>
      <c r="F441">
        <v>15.95</v>
      </c>
      <c r="G441" s="54">
        <f>SUM(E441*F441)</f>
        <v>3.9874999999999998</v>
      </c>
    </row>
    <row r="442" spans="1:7" x14ac:dyDescent="0.35">
      <c r="B442" s="52" t="s">
        <v>534</v>
      </c>
      <c r="C442" s="52" t="s">
        <v>281</v>
      </c>
      <c r="E442">
        <v>1</v>
      </c>
      <c r="F442">
        <v>39.46</v>
      </c>
      <c r="G442" s="54">
        <f>SUM(E442*F442)</f>
        <v>39.46</v>
      </c>
    </row>
    <row r="443" spans="1:7" x14ac:dyDescent="0.35">
      <c r="G443" s="54">
        <f>SUM(G438:G442)</f>
        <v>100.13249999999999</v>
      </c>
    </row>
    <row r="444" spans="1:7" ht="15.65" customHeight="1" x14ac:dyDescent="0.35">
      <c r="A444" s="58" t="s">
        <v>567</v>
      </c>
      <c r="B444" s="56" t="s">
        <v>568</v>
      </c>
      <c r="D444" s="50" t="s">
        <v>569</v>
      </c>
    </row>
    <row r="445" spans="1:7" x14ac:dyDescent="0.35">
      <c r="B445" s="52" t="s">
        <v>538</v>
      </c>
      <c r="C445" s="52" t="s">
        <v>281</v>
      </c>
      <c r="E445">
        <v>1</v>
      </c>
      <c r="F445" s="53">
        <v>21.28</v>
      </c>
      <c r="G445" s="54">
        <f>SUM(E445*F445)</f>
        <v>21.28</v>
      </c>
    </row>
    <row r="446" spans="1:7" x14ac:dyDescent="0.35">
      <c r="B446" s="52" t="s">
        <v>539</v>
      </c>
      <c r="C446" s="52" t="s">
        <v>281</v>
      </c>
      <c r="E446">
        <v>2</v>
      </c>
      <c r="F446" s="53">
        <v>13.9</v>
      </c>
      <c r="G446" s="54">
        <f>SUM(E446*F446)</f>
        <v>27.8</v>
      </c>
    </row>
    <row r="447" spans="1:7" x14ac:dyDescent="0.35">
      <c r="B447" s="52" t="s">
        <v>283</v>
      </c>
      <c r="C447" s="52" t="s">
        <v>281</v>
      </c>
      <c r="E447">
        <v>0.5</v>
      </c>
      <c r="F447" s="53">
        <v>11.79</v>
      </c>
      <c r="G447" s="54">
        <f>SUM(E447*F447)</f>
        <v>5.8949999999999996</v>
      </c>
    </row>
    <row r="448" spans="1:7" x14ac:dyDescent="0.35">
      <c r="B448" s="52" t="s">
        <v>540</v>
      </c>
      <c r="C448" s="52" t="s">
        <v>281</v>
      </c>
      <c r="E448">
        <v>0.25</v>
      </c>
      <c r="F448">
        <v>15.95</v>
      </c>
      <c r="G448" s="54">
        <f>SUM(E448*F448)</f>
        <v>3.9874999999999998</v>
      </c>
    </row>
    <row r="449" spans="1:7" x14ac:dyDescent="0.35">
      <c r="B449" s="52" t="s">
        <v>541</v>
      </c>
      <c r="C449" s="52" t="s">
        <v>281</v>
      </c>
      <c r="E449">
        <v>1</v>
      </c>
      <c r="F449">
        <v>50.74</v>
      </c>
      <c r="G449" s="54">
        <f>SUM(E449*F449)</f>
        <v>50.74</v>
      </c>
    </row>
    <row r="450" spans="1:7" x14ac:dyDescent="0.35">
      <c r="G450" s="54">
        <f>SUM(G445:G449)</f>
        <v>109.70249999999999</v>
      </c>
    </row>
    <row r="451" spans="1:7" ht="15.65" customHeight="1" x14ac:dyDescent="0.35">
      <c r="A451" s="58" t="s">
        <v>567</v>
      </c>
      <c r="B451" s="56" t="s">
        <v>570</v>
      </c>
      <c r="D451" s="50" t="s">
        <v>571</v>
      </c>
    </row>
    <row r="452" spans="1:7" x14ac:dyDescent="0.35">
      <c r="B452" s="52" t="s">
        <v>545</v>
      </c>
      <c r="C452" s="52" t="s">
        <v>281</v>
      </c>
      <c r="E452">
        <v>1</v>
      </c>
      <c r="F452" s="53">
        <v>34.58</v>
      </c>
      <c r="G452" s="54">
        <f>SUM(E452*F452)</f>
        <v>34.58</v>
      </c>
    </row>
    <row r="453" spans="1:7" x14ac:dyDescent="0.35">
      <c r="B453" s="52" t="s">
        <v>283</v>
      </c>
      <c r="C453" s="52" t="s">
        <v>281</v>
      </c>
      <c r="E453">
        <v>0.5</v>
      </c>
      <c r="F453" s="53">
        <v>11.79</v>
      </c>
      <c r="G453" s="54">
        <f>SUM(E453*F453)</f>
        <v>5.8949999999999996</v>
      </c>
    </row>
    <row r="454" spans="1:7" x14ac:dyDescent="0.35">
      <c r="B454" s="52" t="s">
        <v>540</v>
      </c>
      <c r="C454" s="52" t="s">
        <v>281</v>
      </c>
      <c r="E454">
        <v>0.25</v>
      </c>
      <c r="F454">
        <v>15.95</v>
      </c>
      <c r="G454" s="54">
        <f>SUM(E454*F454)</f>
        <v>3.9874999999999998</v>
      </c>
    </row>
    <row r="455" spans="1:7" x14ac:dyDescent="0.35">
      <c r="B455" s="52" t="s">
        <v>572</v>
      </c>
      <c r="C455" s="52" t="s">
        <v>281</v>
      </c>
      <c r="E455">
        <v>1</v>
      </c>
      <c r="F455" s="53">
        <v>21.28</v>
      </c>
      <c r="G455" s="54">
        <f>SUM(E455*F455)</f>
        <v>21.28</v>
      </c>
    </row>
    <row r="456" spans="1:7" x14ac:dyDescent="0.35">
      <c r="B456" s="52" t="s">
        <v>547</v>
      </c>
      <c r="C456" s="52" t="s">
        <v>281</v>
      </c>
      <c r="E456">
        <v>1</v>
      </c>
      <c r="F456">
        <v>72.39</v>
      </c>
      <c r="G456" s="54">
        <f>SUM(E456*F456)</f>
        <v>72.39</v>
      </c>
    </row>
    <row r="457" spans="1:7" x14ac:dyDescent="0.35">
      <c r="G457" s="54">
        <f>SUM(G452:G456)</f>
        <v>138.13249999999999</v>
      </c>
    </row>
    <row r="459" spans="1:7" ht="13.4" customHeight="1" x14ac:dyDescent="0.35">
      <c r="A459">
        <v>6.01</v>
      </c>
      <c r="B459" s="364" t="s">
        <v>573</v>
      </c>
      <c r="C459" s="46"/>
      <c r="D459" s="60" t="s">
        <v>574</v>
      </c>
      <c r="E459" s="46"/>
      <c r="F459" s="46"/>
      <c r="G459" s="46"/>
    </row>
    <row r="460" spans="1:7" x14ac:dyDescent="0.35">
      <c r="B460" s="364"/>
      <c r="C460" s="46"/>
      <c r="D460" s="60"/>
      <c r="E460" s="46"/>
      <c r="F460" s="46"/>
      <c r="G460" s="46"/>
    </row>
    <row r="461" spans="1:7" x14ac:dyDescent="0.35">
      <c r="B461" s="52" t="s">
        <v>575</v>
      </c>
      <c r="C461" s="52" t="s">
        <v>576</v>
      </c>
      <c r="E461">
        <v>2</v>
      </c>
      <c r="F461" s="53">
        <v>0.33</v>
      </c>
      <c r="G461" s="54">
        <f t="shared" ref="G461:G469" si="15">SUM(E461*F461)</f>
        <v>0.66</v>
      </c>
    </row>
    <row r="462" spans="1:7" x14ac:dyDescent="0.35">
      <c r="B462" s="52" t="s">
        <v>577</v>
      </c>
      <c r="C462" s="52" t="s">
        <v>281</v>
      </c>
      <c r="E462">
        <v>1</v>
      </c>
      <c r="F462" s="53">
        <v>13.8</v>
      </c>
      <c r="G462" s="54">
        <f t="shared" si="15"/>
        <v>13.8</v>
      </c>
    </row>
    <row r="463" spans="1:7" x14ac:dyDescent="0.35">
      <c r="B463" t="s">
        <v>578</v>
      </c>
      <c r="C463" s="52" t="s">
        <v>281</v>
      </c>
      <c r="E463">
        <v>1</v>
      </c>
      <c r="F463">
        <v>14.44</v>
      </c>
      <c r="G463" s="54">
        <f t="shared" si="15"/>
        <v>14.44</v>
      </c>
    </row>
    <row r="464" spans="1:7" x14ac:dyDescent="0.35">
      <c r="B464" t="s">
        <v>579</v>
      </c>
      <c r="C464" s="52" t="s">
        <v>281</v>
      </c>
      <c r="E464">
        <v>1</v>
      </c>
      <c r="F464">
        <v>12.85</v>
      </c>
      <c r="G464" s="54">
        <f t="shared" si="15"/>
        <v>12.85</v>
      </c>
    </row>
    <row r="465" spans="1:9" x14ac:dyDescent="0.35">
      <c r="B465" t="s">
        <v>580</v>
      </c>
      <c r="C465" s="52" t="s">
        <v>281</v>
      </c>
      <c r="E465">
        <v>1</v>
      </c>
      <c r="F465">
        <v>12.75</v>
      </c>
      <c r="G465" s="54">
        <f t="shared" si="15"/>
        <v>12.75</v>
      </c>
    </row>
    <row r="466" spans="1:9" x14ac:dyDescent="0.35">
      <c r="B466" t="s">
        <v>581</v>
      </c>
      <c r="C466" s="52" t="s">
        <v>281</v>
      </c>
      <c r="E466">
        <v>0.66</v>
      </c>
      <c r="F466">
        <v>2.17</v>
      </c>
      <c r="G466" s="54">
        <f t="shared" si="15"/>
        <v>1.4321999999999999</v>
      </c>
    </row>
    <row r="467" spans="1:9" x14ac:dyDescent="0.35">
      <c r="B467" t="s">
        <v>582</v>
      </c>
      <c r="C467" s="52" t="s">
        <v>281</v>
      </c>
      <c r="E467">
        <v>2.34</v>
      </c>
      <c r="F467">
        <v>0.74</v>
      </c>
      <c r="G467" s="54">
        <f t="shared" si="15"/>
        <v>1.7315999999999998</v>
      </c>
    </row>
    <row r="468" spans="1:9" x14ac:dyDescent="0.35">
      <c r="B468" t="s">
        <v>583</v>
      </c>
      <c r="C468" s="52" t="s">
        <v>281</v>
      </c>
      <c r="E468">
        <v>1</v>
      </c>
      <c r="F468">
        <v>1.03</v>
      </c>
      <c r="G468" s="54">
        <f t="shared" si="15"/>
        <v>1.03</v>
      </c>
    </row>
    <row r="469" spans="1:9" x14ac:dyDescent="0.35">
      <c r="B469" t="s">
        <v>584</v>
      </c>
      <c r="C469" s="52" t="s">
        <v>281</v>
      </c>
      <c r="E469">
        <v>4.68</v>
      </c>
      <c r="F469">
        <v>0.04</v>
      </c>
      <c r="G469" s="54">
        <f t="shared" si="15"/>
        <v>0.18720000000000001</v>
      </c>
    </row>
    <row r="470" spans="1:9" x14ac:dyDescent="0.35">
      <c r="G470" s="54">
        <f>SUM(G461:G469)</f>
        <v>58.881</v>
      </c>
    </row>
    <row r="472" spans="1:9" x14ac:dyDescent="0.35">
      <c r="A472" t="s">
        <v>585</v>
      </c>
      <c r="B472" s="364" t="s">
        <v>586</v>
      </c>
      <c r="C472" s="46"/>
      <c r="D472" s="60" t="s">
        <v>587</v>
      </c>
      <c r="E472" s="46"/>
      <c r="F472" s="46"/>
      <c r="G472" s="46"/>
    </row>
    <row r="473" spans="1:9" x14ac:dyDescent="0.35">
      <c r="B473" s="364"/>
      <c r="C473" s="46"/>
      <c r="D473" s="60"/>
      <c r="E473" s="46"/>
      <c r="F473" s="46"/>
      <c r="G473" s="46"/>
    </row>
    <row r="474" spans="1:9" x14ac:dyDescent="0.35">
      <c r="B474" s="52" t="s">
        <v>575</v>
      </c>
      <c r="C474" s="52" t="s">
        <v>576</v>
      </c>
      <c r="E474">
        <v>3</v>
      </c>
      <c r="F474" s="53">
        <v>0.33</v>
      </c>
      <c r="G474" s="54">
        <f>SUM(E474*F474)</f>
        <v>0.99</v>
      </c>
      <c r="I474" t="s">
        <v>588</v>
      </c>
    </row>
    <row r="475" spans="1:9" x14ac:dyDescent="0.35">
      <c r="B475" s="52" t="s">
        <v>577</v>
      </c>
      <c r="C475" s="52" t="s">
        <v>281</v>
      </c>
      <c r="E475">
        <v>1</v>
      </c>
      <c r="F475" s="53">
        <v>13.8</v>
      </c>
      <c r="G475" s="54">
        <f>SUM(E475*F475)</f>
        <v>13.8</v>
      </c>
    </row>
    <row r="476" spans="1:9" x14ac:dyDescent="0.35">
      <c r="B476" t="s">
        <v>578</v>
      </c>
      <c r="C476" s="52" t="s">
        <v>281</v>
      </c>
      <c r="E476">
        <v>1</v>
      </c>
      <c r="F476">
        <v>14.44</v>
      </c>
      <c r="G476" s="54">
        <f>SUM(E476*F476)</f>
        <v>14.44</v>
      </c>
    </row>
    <row r="477" spans="1:9" x14ac:dyDescent="0.35">
      <c r="B477" t="s">
        <v>579</v>
      </c>
      <c r="C477" s="52" t="s">
        <v>281</v>
      </c>
      <c r="E477">
        <v>1</v>
      </c>
      <c r="F477">
        <v>12.85</v>
      </c>
      <c r="G477" s="54">
        <f>SUM(E477*F477)</f>
        <v>12.85</v>
      </c>
    </row>
    <row r="478" spans="1:9" x14ac:dyDescent="0.35">
      <c r="B478" t="s">
        <v>580</v>
      </c>
      <c r="C478" s="52" t="s">
        <v>281</v>
      </c>
      <c r="E478">
        <v>1</v>
      </c>
      <c r="F478">
        <v>12.75</v>
      </c>
      <c r="G478" s="54">
        <f>SUM(E478*F478)</f>
        <v>12.75</v>
      </c>
    </row>
    <row r="479" spans="1:9" x14ac:dyDescent="0.35">
      <c r="B479" t="s">
        <v>581</v>
      </c>
      <c r="C479" s="52" t="s">
        <v>281</v>
      </c>
      <c r="E479">
        <v>2.64</v>
      </c>
      <c r="F479">
        <v>2.17</v>
      </c>
      <c r="G479" s="54">
        <f t="shared" ref="G479:G484" si="16">SUM(E479*F479)</f>
        <v>5.7287999999999997</v>
      </c>
      <c r="I479" t="s">
        <v>589</v>
      </c>
    </row>
    <row r="480" spans="1:9" x14ac:dyDescent="0.35">
      <c r="B480" t="s">
        <v>582</v>
      </c>
      <c r="C480" s="52" t="s">
        <v>281</v>
      </c>
      <c r="E480">
        <v>3.36</v>
      </c>
      <c r="F480">
        <v>0.74</v>
      </c>
      <c r="G480" s="54">
        <f t="shared" si="16"/>
        <v>2.4863999999999997</v>
      </c>
      <c r="I480" t="s">
        <v>589</v>
      </c>
    </row>
    <row r="481" spans="1:9" x14ac:dyDescent="0.35">
      <c r="B481" t="s">
        <v>583</v>
      </c>
      <c r="C481" s="52" t="s">
        <v>281</v>
      </c>
      <c r="E481">
        <v>1</v>
      </c>
      <c r="F481">
        <v>1.03</v>
      </c>
      <c r="G481" s="54">
        <f t="shared" si="16"/>
        <v>1.03</v>
      </c>
    </row>
    <row r="482" spans="1:9" x14ac:dyDescent="0.35">
      <c r="B482" t="s">
        <v>584</v>
      </c>
      <c r="C482" s="52" t="s">
        <v>281</v>
      </c>
      <c r="E482">
        <v>6.72</v>
      </c>
      <c r="F482">
        <v>0.04</v>
      </c>
      <c r="G482" s="54">
        <f t="shared" si="16"/>
        <v>0.26879999999999998</v>
      </c>
      <c r="I482" t="s">
        <v>589</v>
      </c>
    </row>
    <row r="483" spans="1:9" x14ac:dyDescent="0.35">
      <c r="B483" t="s">
        <v>590</v>
      </c>
      <c r="C483" s="52" t="s">
        <v>281</v>
      </c>
      <c r="E483">
        <v>0.66</v>
      </c>
      <c r="F483">
        <v>2.29</v>
      </c>
      <c r="G483" s="54">
        <f t="shared" si="16"/>
        <v>1.5114000000000001</v>
      </c>
    </row>
    <row r="484" spans="1:9" x14ac:dyDescent="0.35">
      <c r="B484" t="s">
        <v>591</v>
      </c>
      <c r="C484" s="52" t="s">
        <v>281</v>
      </c>
      <c r="E484">
        <v>0.66</v>
      </c>
      <c r="F484">
        <v>1.48</v>
      </c>
      <c r="G484" s="54">
        <f t="shared" si="16"/>
        <v>0.9768</v>
      </c>
    </row>
    <row r="485" spans="1:9" x14ac:dyDescent="0.35">
      <c r="G485" s="54">
        <f>SUM(G474:G484)</f>
        <v>66.832199999999986</v>
      </c>
    </row>
    <row r="486" spans="1:9" x14ac:dyDescent="0.35">
      <c r="G486" s="54"/>
    </row>
    <row r="487" spans="1:9" x14ac:dyDescent="0.35">
      <c r="A487">
        <v>6.05</v>
      </c>
      <c r="B487" s="51" t="s">
        <v>592</v>
      </c>
      <c r="D487" s="50" t="s">
        <v>593</v>
      </c>
    </row>
    <row r="488" spans="1:9" x14ac:dyDescent="0.35">
      <c r="B488" t="s">
        <v>581</v>
      </c>
      <c r="C488" s="52" t="s">
        <v>281</v>
      </c>
      <c r="E488">
        <v>0.66</v>
      </c>
      <c r="F488">
        <v>2.17</v>
      </c>
      <c r="G488" s="54">
        <f t="shared" ref="G488:G493" si="17">SUM(E488*F488)</f>
        <v>1.4321999999999999</v>
      </c>
    </row>
    <row r="489" spans="1:9" x14ac:dyDescent="0.35">
      <c r="B489" t="s">
        <v>594</v>
      </c>
      <c r="C489" s="52" t="s">
        <v>281</v>
      </c>
      <c r="E489">
        <v>0.33</v>
      </c>
      <c r="F489">
        <v>0.74</v>
      </c>
      <c r="G489" s="54">
        <f t="shared" si="17"/>
        <v>0.2442</v>
      </c>
    </row>
    <row r="490" spans="1:9" x14ac:dyDescent="0.35">
      <c r="B490" t="s">
        <v>595</v>
      </c>
      <c r="C490" s="52" t="s">
        <v>281</v>
      </c>
      <c r="E490">
        <v>0.33</v>
      </c>
      <c r="F490">
        <v>0.55000000000000004</v>
      </c>
      <c r="G490" s="54">
        <f t="shared" si="17"/>
        <v>0.18150000000000002</v>
      </c>
    </row>
    <row r="491" spans="1:9" x14ac:dyDescent="0.35">
      <c r="B491" s="52" t="s">
        <v>575</v>
      </c>
      <c r="C491" s="52" t="s">
        <v>576</v>
      </c>
      <c r="E491">
        <v>0.3</v>
      </c>
      <c r="F491" s="53">
        <v>0.33</v>
      </c>
      <c r="G491" s="54">
        <f t="shared" si="17"/>
        <v>9.9000000000000005E-2</v>
      </c>
    </row>
    <row r="492" spans="1:9" x14ac:dyDescent="0.35">
      <c r="B492" t="s">
        <v>590</v>
      </c>
      <c r="C492" s="52" t="s">
        <v>281</v>
      </c>
      <c r="E492">
        <v>0.33</v>
      </c>
      <c r="F492">
        <v>2.29</v>
      </c>
      <c r="G492" s="54">
        <f t="shared" si="17"/>
        <v>0.75570000000000004</v>
      </c>
    </row>
    <row r="493" spans="1:9" x14ac:dyDescent="0.35">
      <c r="B493" t="s">
        <v>591</v>
      </c>
      <c r="C493" s="52" t="s">
        <v>281</v>
      </c>
      <c r="E493">
        <v>0.33</v>
      </c>
      <c r="F493">
        <v>1.48</v>
      </c>
      <c r="G493" s="54">
        <f t="shared" si="17"/>
        <v>0.4884</v>
      </c>
    </row>
    <row r="494" spans="1:9" x14ac:dyDescent="0.35">
      <c r="G494" s="54">
        <f>SUM(G488:G493)</f>
        <v>3.2010000000000001</v>
      </c>
    </row>
    <row r="495" spans="1:9" x14ac:dyDescent="0.35">
      <c r="A495">
        <v>6.13</v>
      </c>
      <c r="B495" s="364" t="s">
        <v>596</v>
      </c>
      <c r="C495" s="46"/>
      <c r="D495" s="60" t="s">
        <v>597</v>
      </c>
      <c r="E495" s="46"/>
      <c r="F495" s="46"/>
      <c r="G495" s="46"/>
    </row>
    <row r="496" spans="1:9" x14ac:dyDescent="0.35">
      <c r="B496" s="364"/>
      <c r="C496" s="46"/>
      <c r="D496" s="60"/>
      <c r="E496" s="46"/>
      <c r="F496" s="46"/>
      <c r="G496" s="46"/>
    </row>
    <row r="497" spans="1:7" x14ac:dyDescent="0.35">
      <c r="B497" s="52"/>
      <c r="C497" s="52"/>
      <c r="F497" s="53"/>
      <c r="G497" s="54"/>
    </row>
    <row r="498" spans="1:7" x14ac:dyDescent="0.35">
      <c r="B498" s="52" t="s">
        <v>598</v>
      </c>
      <c r="C498" s="52" t="s">
        <v>281</v>
      </c>
      <c r="E498">
        <v>1</v>
      </c>
      <c r="F498" s="53">
        <v>235.76</v>
      </c>
      <c r="G498" s="54">
        <f>SUM(E498*F498)</f>
        <v>235.76</v>
      </c>
    </row>
    <row r="499" spans="1:7" x14ac:dyDescent="0.35">
      <c r="B499" t="s">
        <v>599</v>
      </c>
      <c r="C499" s="52" t="s">
        <v>281</v>
      </c>
      <c r="E499">
        <v>1</v>
      </c>
      <c r="F499">
        <v>56.84</v>
      </c>
      <c r="G499" s="54">
        <f>SUM(E499*F499)</f>
        <v>56.84</v>
      </c>
    </row>
    <row r="500" spans="1:7" x14ac:dyDescent="0.35">
      <c r="B500" t="s">
        <v>600</v>
      </c>
      <c r="C500" s="52" t="s">
        <v>281</v>
      </c>
      <c r="E500">
        <v>1</v>
      </c>
      <c r="F500">
        <v>5.95</v>
      </c>
      <c r="G500" s="54">
        <f>SUM(E500*F500)</f>
        <v>5.95</v>
      </c>
    </row>
    <row r="501" spans="1:7" x14ac:dyDescent="0.35">
      <c r="B501" t="s">
        <v>601</v>
      </c>
      <c r="C501" s="52" t="s">
        <v>281</v>
      </c>
      <c r="E501">
        <v>1</v>
      </c>
      <c r="F501">
        <v>10.74</v>
      </c>
      <c r="G501" s="54">
        <f>SUM(E501*F501)</f>
        <v>10.74</v>
      </c>
    </row>
    <row r="502" spans="1:7" x14ac:dyDescent="0.35">
      <c r="B502" t="s">
        <v>602</v>
      </c>
      <c r="C502" s="52" t="s">
        <v>281</v>
      </c>
      <c r="E502">
        <v>2</v>
      </c>
      <c r="F502">
        <v>2.63</v>
      </c>
      <c r="G502" s="54">
        <f>SUM(E502*F502)</f>
        <v>5.26</v>
      </c>
    </row>
    <row r="503" spans="1:7" x14ac:dyDescent="0.35">
      <c r="B503" t="s">
        <v>603</v>
      </c>
      <c r="C503" s="52" t="s">
        <v>281</v>
      </c>
      <c r="E503">
        <v>1</v>
      </c>
      <c r="F503">
        <v>65.510000000000005</v>
      </c>
      <c r="G503" s="54">
        <f t="shared" ref="G503:G509" si="18">SUM(E503*F503)</f>
        <v>65.510000000000005</v>
      </c>
    </row>
    <row r="504" spans="1:7" x14ac:dyDescent="0.35">
      <c r="B504" t="s">
        <v>604</v>
      </c>
      <c r="C504" s="52" t="s">
        <v>281</v>
      </c>
      <c r="E504">
        <v>1</v>
      </c>
      <c r="F504">
        <v>13.45</v>
      </c>
      <c r="G504" s="54">
        <f t="shared" si="18"/>
        <v>13.45</v>
      </c>
    </row>
    <row r="505" spans="1:7" x14ac:dyDescent="0.35">
      <c r="B505" t="s">
        <v>595</v>
      </c>
      <c r="C505" s="52" t="s">
        <v>281</v>
      </c>
      <c r="E505">
        <v>2</v>
      </c>
      <c r="F505">
        <v>0.55000000000000004</v>
      </c>
      <c r="G505" s="54">
        <f t="shared" si="18"/>
        <v>1.1000000000000001</v>
      </c>
    </row>
    <row r="506" spans="1:7" x14ac:dyDescent="0.35">
      <c r="B506" t="s">
        <v>605</v>
      </c>
      <c r="C506" s="52" t="s">
        <v>281</v>
      </c>
      <c r="E506">
        <v>2</v>
      </c>
      <c r="F506">
        <v>6.27</v>
      </c>
      <c r="G506" s="54">
        <f t="shared" si="18"/>
        <v>12.54</v>
      </c>
    </row>
    <row r="507" spans="1:7" x14ac:dyDescent="0.35">
      <c r="B507" t="s">
        <v>606</v>
      </c>
      <c r="C507" s="52" t="s">
        <v>281</v>
      </c>
      <c r="E507">
        <v>2</v>
      </c>
      <c r="F507" s="53">
        <v>8.8000000000000007</v>
      </c>
      <c r="G507" s="54">
        <f t="shared" si="18"/>
        <v>17.600000000000001</v>
      </c>
    </row>
    <row r="508" spans="1:7" x14ac:dyDescent="0.35">
      <c r="B508" t="s">
        <v>607</v>
      </c>
      <c r="C508" s="52" t="s">
        <v>281</v>
      </c>
      <c r="E508">
        <v>2</v>
      </c>
      <c r="F508">
        <v>17.45</v>
      </c>
      <c r="G508" s="54">
        <f t="shared" si="18"/>
        <v>34.9</v>
      </c>
    </row>
    <row r="509" spans="1:7" x14ac:dyDescent="0.35">
      <c r="C509" s="52"/>
      <c r="G509" s="54">
        <f t="shared" si="18"/>
        <v>0</v>
      </c>
    </row>
    <row r="510" spans="1:7" x14ac:dyDescent="0.35">
      <c r="G510" s="54">
        <f>SUM(G498:G509)</f>
        <v>459.65000000000003</v>
      </c>
    </row>
    <row r="512" spans="1:7" x14ac:dyDescent="0.35">
      <c r="A512">
        <v>6.14</v>
      </c>
      <c r="B512" s="364" t="s">
        <v>608</v>
      </c>
      <c r="C512" s="46"/>
      <c r="D512" s="60" t="s">
        <v>609</v>
      </c>
      <c r="E512" s="46"/>
      <c r="F512" s="46"/>
      <c r="G512" s="46"/>
    </row>
    <row r="513" spans="1:7" x14ac:dyDescent="0.35">
      <c r="B513" s="364"/>
      <c r="C513" s="46"/>
      <c r="D513" s="60"/>
      <c r="E513" s="46"/>
      <c r="F513" s="46"/>
      <c r="G513" s="54"/>
    </row>
    <row r="514" spans="1:7" x14ac:dyDescent="0.35">
      <c r="B514" s="52"/>
      <c r="C514" s="52"/>
      <c r="F514" s="53"/>
      <c r="G514" s="54"/>
    </row>
    <row r="515" spans="1:7" x14ac:dyDescent="0.35">
      <c r="B515" s="52" t="s">
        <v>610</v>
      </c>
      <c r="C515" s="52" t="s">
        <v>281</v>
      </c>
      <c r="E515">
        <v>1</v>
      </c>
      <c r="F515" s="53">
        <v>209.56</v>
      </c>
      <c r="G515" s="54">
        <f>SUM(E515*F515)</f>
        <v>209.56</v>
      </c>
    </row>
    <row r="516" spans="1:7" x14ac:dyDescent="0.35">
      <c r="B516" t="s">
        <v>611</v>
      </c>
      <c r="C516" s="52" t="s">
        <v>281</v>
      </c>
      <c r="E516">
        <v>1</v>
      </c>
      <c r="F516">
        <v>56.84</v>
      </c>
      <c r="G516" s="54">
        <f>SUM(E516*F516)</f>
        <v>56.84</v>
      </c>
    </row>
    <row r="517" spans="1:7" x14ac:dyDescent="0.35">
      <c r="B517" t="s">
        <v>600</v>
      </c>
      <c r="C517" s="52" t="s">
        <v>281</v>
      </c>
      <c r="E517">
        <v>1</v>
      </c>
      <c r="F517">
        <v>5.95</v>
      </c>
      <c r="G517" s="54">
        <f>SUM(E517*F517)</f>
        <v>5.95</v>
      </c>
    </row>
    <row r="518" spans="1:7" x14ac:dyDescent="0.35">
      <c r="B518" t="s">
        <v>601</v>
      </c>
      <c r="C518" s="52" t="s">
        <v>281</v>
      </c>
      <c r="E518">
        <v>1</v>
      </c>
      <c r="F518">
        <v>10.74</v>
      </c>
      <c r="G518" s="54">
        <f>SUM(E518*F518)</f>
        <v>10.74</v>
      </c>
    </row>
    <row r="519" spans="1:7" x14ac:dyDescent="0.35">
      <c r="B519" t="s">
        <v>602</v>
      </c>
      <c r="C519" s="52" t="s">
        <v>281</v>
      </c>
      <c r="E519">
        <v>2</v>
      </c>
      <c r="F519">
        <v>2.63</v>
      </c>
      <c r="G519" s="54">
        <f>SUM(E519*F519)</f>
        <v>5.26</v>
      </c>
    </row>
    <row r="520" spans="1:7" x14ac:dyDescent="0.35">
      <c r="B520" t="s">
        <v>603</v>
      </c>
      <c r="C520" s="52" t="s">
        <v>281</v>
      </c>
      <c r="E520">
        <v>1</v>
      </c>
      <c r="F520">
        <v>65.510000000000005</v>
      </c>
      <c r="G520" s="54">
        <f t="shared" ref="G520:G525" si="19">SUM(E520*F520)</f>
        <v>65.510000000000005</v>
      </c>
    </row>
    <row r="521" spans="1:7" x14ac:dyDescent="0.35">
      <c r="B521" t="s">
        <v>604</v>
      </c>
      <c r="C521" s="52" t="s">
        <v>281</v>
      </c>
      <c r="E521">
        <v>1</v>
      </c>
      <c r="F521">
        <v>13.45</v>
      </c>
      <c r="G521" s="54">
        <f t="shared" si="19"/>
        <v>13.45</v>
      </c>
    </row>
    <row r="522" spans="1:7" x14ac:dyDescent="0.35">
      <c r="B522" t="s">
        <v>595</v>
      </c>
      <c r="C522" s="52" t="s">
        <v>281</v>
      </c>
      <c r="E522">
        <v>2</v>
      </c>
      <c r="F522">
        <v>0.55000000000000004</v>
      </c>
      <c r="G522" s="54">
        <f t="shared" si="19"/>
        <v>1.1000000000000001</v>
      </c>
    </row>
    <row r="523" spans="1:7" x14ac:dyDescent="0.35">
      <c r="B523" t="s">
        <v>605</v>
      </c>
      <c r="C523" s="52" t="s">
        <v>281</v>
      </c>
      <c r="E523">
        <v>2</v>
      </c>
      <c r="F523">
        <v>6.27</v>
      </c>
      <c r="G523" s="54">
        <f t="shared" si="19"/>
        <v>12.54</v>
      </c>
    </row>
    <row r="524" spans="1:7" x14ac:dyDescent="0.35">
      <c r="B524" t="s">
        <v>606</v>
      </c>
      <c r="C524" s="52" t="s">
        <v>281</v>
      </c>
      <c r="E524">
        <v>2</v>
      </c>
      <c r="F524" s="53">
        <v>8.8000000000000007</v>
      </c>
      <c r="G524" s="54">
        <f t="shared" si="19"/>
        <v>17.600000000000001</v>
      </c>
    </row>
    <row r="525" spans="1:7" x14ac:dyDescent="0.35">
      <c r="B525" t="s">
        <v>607</v>
      </c>
      <c r="C525" s="52" t="s">
        <v>281</v>
      </c>
      <c r="E525">
        <v>2</v>
      </c>
      <c r="F525">
        <v>17.45</v>
      </c>
      <c r="G525" s="54">
        <f t="shared" si="19"/>
        <v>34.9</v>
      </c>
    </row>
    <row r="526" spans="1:7" x14ac:dyDescent="0.35">
      <c r="C526" s="52"/>
      <c r="G526" s="54">
        <f>SUM(G515:G525)</f>
        <v>433.45</v>
      </c>
    </row>
    <row r="527" spans="1:7" x14ac:dyDescent="0.35">
      <c r="C527" s="52"/>
      <c r="G527" s="54"/>
    </row>
    <row r="528" spans="1:7" x14ac:dyDescent="0.35">
      <c r="A528">
        <v>6.17</v>
      </c>
      <c r="B528" s="364" t="s">
        <v>612</v>
      </c>
      <c r="C528" s="46"/>
      <c r="D528" s="60" t="s">
        <v>613</v>
      </c>
      <c r="E528" s="46"/>
      <c r="F528" s="46"/>
      <c r="G528" s="46"/>
    </row>
    <row r="529" spans="1:7" x14ac:dyDescent="0.35">
      <c r="B529" s="364"/>
      <c r="C529" s="46"/>
      <c r="D529" s="60"/>
      <c r="E529" s="46"/>
      <c r="F529" s="46"/>
      <c r="G529" s="46"/>
    </row>
    <row r="530" spans="1:7" x14ac:dyDescent="0.35">
      <c r="B530" s="52" t="s">
        <v>575</v>
      </c>
      <c r="C530" s="52" t="s">
        <v>576</v>
      </c>
      <c r="E530">
        <v>8</v>
      </c>
      <c r="F530" s="53">
        <v>0.33</v>
      </c>
      <c r="G530" s="54">
        <f t="shared" ref="G530:G539" si="20">SUM(E530*F530)</f>
        <v>2.64</v>
      </c>
    </row>
    <row r="531" spans="1:7" x14ac:dyDescent="0.35">
      <c r="B531" s="52" t="s">
        <v>577</v>
      </c>
      <c r="C531" s="52" t="s">
        <v>281</v>
      </c>
      <c r="E531">
        <v>1</v>
      </c>
      <c r="F531" s="53">
        <v>13.8</v>
      </c>
      <c r="G531" s="54">
        <f t="shared" si="20"/>
        <v>13.8</v>
      </c>
    </row>
    <row r="532" spans="1:7" x14ac:dyDescent="0.35">
      <c r="B532" t="s">
        <v>578</v>
      </c>
      <c r="C532" s="52" t="s">
        <v>281</v>
      </c>
      <c r="E532">
        <v>1</v>
      </c>
      <c r="F532">
        <v>14.44</v>
      </c>
      <c r="G532" s="54">
        <f t="shared" si="20"/>
        <v>14.44</v>
      </c>
    </row>
    <row r="533" spans="1:7" x14ac:dyDescent="0.35">
      <c r="B533" t="s">
        <v>579</v>
      </c>
      <c r="C533" s="52" t="s">
        <v>281</v>
      </c>
      <c r="E533">
        <v>1</v>
      </c>
      <c r="F533">
        <v>12.85</v>
      </c>
      <c r="G533" s="54">
        <f t="shared" si="20"/>
        <v>12.85</v>
      </c>
    </row>
    <row r="534" spans="1:7" x14ac:dyDescent="0.35">
      <c r="B534" t="s">
        <v>580</v>
      </c>
      <c r="C534" s="52" t="s">
        <v>281</v>
      </c>
      <c r="E534">
        <v>1</v>
      </c>
      <c r="F534">
        <v>12.75</v>
      </c>
      <c r="G534" s="54">
        <f t="shared" si="20"/>
        <v>12.75</v>
      </c>
    </row>
    <row r="535" spans="1:7" x14ac:dyDescent="0.35">
      <c r="B535" t="s">
        <v>581</v>
      </c>
      <c r="C535" s="52" t="s">
        <v>281</v>
      </c>
      <c r="E535">
        <v>0.66</v>
      </c>
      <c r="F535">
        <v>2.17</v>
      </c>
      <c r="G535" s="54">
        <f t="shared" si="20"/>
        <v>1.4321999999999999</v>
      </c>
    </row>
    <row r="536" spans="1:7" x14ac:dyDescent="0.35">
      <c r="B536" t="s">
        <v>582</v>
      </c>
      <c r="C536" s="52" t="s">
        <v>281</v>
      </c>
      <c r="E536">
        <v>2.34</v>
      </c>
      <c r="F536">
        <v>0.74</v>
      </c>
      <c r="G536" s="54">
        <f t="shared" si="20"/>
        <v>1.7315999999999998</v>
      </c>
    </row>
    <row r="537" spans="1:7" x14ac:dyDescent="0.35">
      <c r="B537" t="s">
        <v>614</v>
      </c>
      <c r="C537" s="52" t="s">
        <v>281</v>
      </c>
      <c r="E537">
        <v>1</v>
      </c>
      <c r="F537">
        <v>1.03</v>
      </c>
      <c r="G537" s="54">
        <f t="shared" si="20"/>
        <v>1.03</v>
      </c>
    </row>
    <row r="538" spans="1:7" x14ac:dyDescent="0.35">
      <c r="B538" t="s">
        <v>584</v>
      </c>
      <c r="C538" s="52" t="s">
        <v>281</v>
      </c>
      <c r="E538">
        <v>4.68</v>
      </c>
      <c r="F538">
        <v>0.04</v>
      </c>
      <c r="G538" s="54">
        <f t="shared" si="20"/>
        <v>0.18720000000000001</v>
      </c>
    </row>
    <row r="539" spans="1:7" x14ac:dyDescent="0.35">
      <c r="B539" s="61" t="s">
        <v>615</v>
      </c>
      <c r="C539" s="52" t="s">
        <v>281</v>
      </c>
      <c r="E539">
        <v>6</v>
      </c>
      <c r="F539">
        <v>8</v>
      </c>
      <c r="G539" s="54">
        <f t="shared" si="20"/>
        <v>48</v>
      </c>
    </row>
    <row r="540" spans="1:7" x14ac:dyDescent="0.35">
      <c r="G540" s="54">
        <f>SUM(G530:G539)</f>
        <v>108.861</v>
      </c>
    </row>
    <row r="542" spans="1:7" x14ac:dyDescent="0.35">
      <c r="A542">
        <v>6.18</v>
      </c>
      <c r="B542" s="364" t="s">
        <v>573</v>
      </c>
      <c r="C542" s="46"/>
      <c r="D542" s="60" t="s">
        <v>616</v>
      </c>
      <c r="E542" s="46"/>
      <c r="F542" s="46"/>
      <c r="G542" s="46"/>
    </row>
    <row r="543" spans="1:7" x14ac:dyDescent="0.35">
      <c r="B543" s="364"/>
      <c r="C543" s="46"/>
      <c r="D543" s="60"/>
      <c r="E543" s="46"/>
      <c r="F543" s="46"/>
      <c r="G543" s="46"/>
    </row>
    <row r="544" spans="1:7" x14ac:dyDescent="0.35">
      <c r="B544" s="52" t="s">
        <v>575</v>
      </c>
      <c r="C544" s="52" t="s">
        <v>576</v>
      </c>
      <c r="E544">
        <v>2</v>
      </c>
      <c r="F544" s="53">
        <v>0.33</v>
      </c>
      <c r="G544" s="55">
        <f t="shared" ref="G544:G552" si="21">SUM(E544*F544)</f>
        <v>0.66</v>
      </c>
    </row>
    <row r="545" spans="1:9" x14ac:dyDescent="0.35">
      <c r="B545" s="52" t="s">
        <v>577</v>
      </c>
      <c r="C545" s="52" t="s">
        <v>281</v>
      </c>
      <c r="E545">
        <v>1</v>
      </c>
      <c r="F545" s="53">
        <v>13.8</v>
      </c>
      <c r="G545" s="55">
        <f t="shared" si="21"/>
        <v>13.8</v>
      </c>
    </row>
    <row r="546" spans="1:9" x14ac:dyDescent="0.35">
      <c r="B546" t="s">
        <v>578</v>
      </c>
      <c r="C546" s="52" t="s">
        <v>281</v>
      </c>
      <c r="E546">
        <v>1</v>
      </c>
      <c r="F546">
        <v>14.44</v>
      </c>
      <c r="G546" s="55">
        <f t="shared" si="21"/>
        <v>14.44</v>
      </c>
    </row>
    <row r="547" spans="1:9" x14ac:dyDescent="0.35">
      <c r="B547" t="s">
        <v>579</v>
      </c>
      <c r="C547" s="52" t="s">
        <v>281</v>
      </c>
      <c r="E547">
        <v>1</v>
      </c>
      <c r="F547">
        <v>12.85</v>
      </c>
      <c r="G547" s="55">
        <f t="shared" si="21"/>
        <v>12.85</v>
      </c>
    </row>
    <row r="548" spans="1:9" x14ac:dyDescent="0.35">
      <c r="B548" t="s">
        <v>580</v>
      </c>
      <c r="C548" s="52" t="s">
        <v>281</v>
      </c>
      <c r="E548">
        <v>1</v>
      </c>
      <c r="F548">
        <v>12.75</v>
      </c>
      <c r="G548" s="55">
        <f t="shared" si="21"/>
        <v>12.75</v>
      </c>
    </row>
    <row r="549" spans="1:9" x14ac:dyDescent="0.35">
      <c r="B549" t="s">
        <v>581</v>
      </c>
      <c r="C549" s="52" t="s">
        <v>281</v>
      </c>
      <c r="E549">
        <v>0.66</v>
      </c>
      <c r="F549">
        <v>2.17</v>
      </c>
      <c r="G549" s="55">
        <f t="shared" si="21"/>
        <v>1.4321999999999999</v>
      </c>
    </row>
    <row r="550" spans="1:9" x14ac:dyDescent="0.35">
      <c r="B550" t="s">
        <v>582</v>
      </c>
      <c r="C550" s="52" t="s">
        <v>281</v>
      </c>
      <c r="E550">
        <v>2.34</v>
      </c>
      <c r="F550">
        <v>0.74</v>
      </c>
      <c r="G550" s="55">
        <f t="shared" si="21"/>
        <v>1.7315999999999998</v>
      </c>
    </row>
    <row r="551" spans="1:9" x14ac:dyDescent="0.35">
      <c r="B551" t="s">
        <v>614</v>
      </c>
      <c r="C551" s="52" t="s">
        <v>281</v>
      </c>
      <c r="E551">
        <v>1</v>
      </c>
      <c r="F551">
        <v>1.03</v>
      </c>
      <c r="G551" s="55">
        <f t="shared" si="21"/>
        <v>1.03</v>
      </c>
    </row>
    <row r="552" spans="1:9" x14ac:dyDescent="0.35">
      <c r="B552" t="s">
        <v>584</v>
      </c>
      <c r="C552" s="52" t="s">
        <v>281</v>
      </c>
      <c r="E552">
        <v>4.68</v>
      </c>
      <c r="F552">
        <v>0.04</v>
      </c>
      <c r="G552" s="55">
        <f t="shared" si="21"/>
        <v>0.18720000000000001</v>
      </c>
    </row>
    <row r="553" spans="1:9" x14ac:dyDescent="0.35">
      <c r="G553" s="54">
        <f>SUM(G544:G552)</f>
        <v>58.881</v>
      </c>
    </row>
    <row r="554" spans="1:9" x14ac:dyDescent="0.35">
      <c r="A554" s="53">
        <v>6.2</v>
      </c>
      <c r="B554" s="364" t="s">
        <v>617</v>
      </c>
      <c r="C554" s="46"/>
      <c r="D554" s="60" t="s">
        <v>618</v>
      </c>
      <c r="E554" s="46"/>
      <c r="F554" s="46"/>
      <c r="G554" s="46"/>
    </row>
    <row r="555" spans="1:9" ht="30.65" customHeight="1" x14ac:dyDescent="0.35">
      <c r="B555" s="364"/>
      <c r="C555" s="46"/>
      <c r="D555" s="60"/>
      <c r="E555" s="46"/>
      <c r="F555" s="46"/>
      <c r="G555" s="46"/>
    </row>
    <row r="556" spans="1:9" x14ac:dyDescent="0.35">
      <c r="B556" s="52" t="s">
        <v>575</v>
      </c>
      <c r="C556" s="52" t="s">
        <v>576</v>
      </c>
      <c r="E556">
        <v>2</v>
      </c>
      <c r="F556" s="53">
        <v>0.33</v>
      </c>
      <c r="G556" s="55">
        <f t="shared" ref="G556:G561" si="22">SUM(E556*F556)</f>
        <v>0.66</v>
      </c>
    </row>
    <row r="557" spans="1:9" x14ac:dyDescent="0.35">
      <c r="B557" s="52" t="s">
        <v>619</v>
      </c>
      <c r="C557" s="52" t="s">
        <v>576</v>
      </c>
      <c r="E557">
        <v>0.04</v>
      </c>
      <c r="F557" s="53">
        <v>45.18</v>
      </c>
      <c r="G557" s="55">
        <f t="shared" si="22"/>
        <v>1.8071999999999999</v>
      </c>
      <c r="I557" t="s">
        <v>620</v>
      </c>
    </row>
    <row r="558" spans="1:9" x14ac:dyDescent="0.35">
      <c r="B558" t="s">
        <v>621</v>
      </c>
      <c r="C558" s="52" t="s">
        <v>576</v>
      </c>
      <c r="E558">
        <v>0.04</v>
      </c>
      <c r="F558">
        <v>13.29</v>
      </c>
      <c r="G558" s="55">
        <f t="shared" si="22"/>
        <v>0.53159999999999996</v>
      </c>
      <c r="I558" t="s">
        <v>620</v>
      </c>
    </row>
    <row r="559" spans="1:9" x14ac:dyDescent="0.35">
      <c r="B559" t="s">
        <v>622</v>
      </c>
      <c r="C559" s="52" t="s">
        <v>576</v>
      </c>
      <c r="E559">
        <v>1</v>
      </c>
      <c r="F559">
        <v>2.04</v>
      </c>
      <c r="G559" s="55">
        <f t="shared" si="22"/>
        <v>2.04</v>
      </c>
    </row>
    <row r="560" spans="1:9" x14ac:dyDescent="0.35">
      <c r="B560" t="s">
        <v>623</v>
      </c>
      <c r="C560" s="52" t="s">
        <v>576</v>
      </c>
      <c r="E560">
        <v>0.125</v>
      </c>
      <c r="F560">
        <v>11.62</v>
      </c>
      <c r="G560" s="55">
        <f t="shared" si="22"/>
        <v>1.4524999999999999</v>
      </c>
      <c r="I560" t="s">
        <v>624</v>
      </c>
    </row>
    <row r="561" spans="1:11" x14ac:dyDescent="0.35">
      <c r="B561" t="s">
        <v>625</v>
      </c>
      <c r="C561" s="52" t="s">
        <v>576</v>
      </c>
      <c r="E561">
        <v>0.125</v>
      </c>
      <c r="F561">
        <v>13.29</v>
      </c>
      <c r="G561" s="55">
        <f t="shared" si="22"/>
        <v>1.6612499999999999</v>
      </c>
      <c r="I561" t="s">
        <v>624</v>
      </c>
    </row>
    <row r="562" spans="1:11" x14ac:dyDescent="0.35">
      <c r="G562" s="54">
        <f>SUM(G556:G561)</f>
        <v>8.1525499999999997</v>
      </c>
      <c r="I562" t="s">
        <v>626</v>
      </c>
    </row>
    <row r="564" spans="1:11" x14ac:dyDescent="0.35">
      <c r="G564" s="54"/>
    </row>
    <row r="566" spans="1:11" ht="26" x14ac:dyDescent="0.35">
      <c r="A566" s="62">
        <v>6.21</v>
      </c>
      <c r="B566" s="56" t="s">
        <v>627</v>
      </c>
      <c r="D566" s="50" t="s">
        <v>628</v>
      </c>
    </row>
    <row r="567" spans="1:11" x14ac:dyDescent="0.35">
      <c r="B567" t="s">
        <v>581</v>
      </c>
      <c r="C567" s="52" t="s">
        <v>281</v>
      </c>
      <c r="E567">
        <v>0.66</v>
      </c>
      <c r="F567">
        <v>2.17</v>
      </c>
      <c r="G567" s="55">
        <f>SUM(E567*F567)</f>
        <v>1.4321999999999999</v>
      </c>
    </row>
    <row r="568" spans="1:11" x14ac:dyDescent="0.35">
      <c r="B568" t="s">
        <v>582</v>
      </c>
      <c r="C568" s="52" t="s">
        <v>281</v>
      </c>
      <c r="E568">
        <v>0.34</v>
      </c>
      <c r="F568">
        <v>0.74</v>
      </c>
      <c r="G568" s="55">
        <f>SUM(E568*F568)</f>
        <v>0.25159999999999999</v>
      </c>
    </row>
    <row r="569" spans="1:11" x14ac:dyDescent="0.35">
      <c r="B569" t="s">
        <v>614</v>
      </c>
      <c r="C569" s="52" t="s">
        <v>281</v>
      </c>
      <c r="E569">
        <v>1</v>
      </c>
      <c r="F569">
        <v>1.03</v>
      </c>
      <c r="G569" s="55">
        <f>SUM(E569*F569)</f>
        <v>1.03</v>
      </c>
    </row>
    <row r="570" spans="1:11" x14ac:dyDescent="0.35">
      <c r="B570" t="s">
        <v>629</v>
      </c>
      <c r="C570" s="52" t="s">
        <v>281</v>
      </c>
      <c r="E570">
        <v>1</v>
      </c>
      <c r="F570">
        <v>0.74</v>
      </c>
      <c r="G570" s="55">
        <f>SUM(E570*F570)</f>
        <v>0.74</v>
      </c>
    </row>
    <row r="571" spans="1:11" x14ac:dyDescent="0.35">
      <c r="B571" t="s">
        <v>584</v>
      </c>
      <c r="C571" s="52" t="s">
        <v>281</v>
      </c>
      <c r="E571">
        <v>0.34</v>
      </c>
      <c r="F571">
        <v>0.04</v>
      </c>
      <c r="G571" s="55">
        <f>SUM(E571*F571)</f>
        <v>1.3600000000000001E-2</v>
      </c>
    </row>
    <row r="572" spans="1:11" x14ac:dyDescent="0.35">
      <c r="G572" s="54">
        <f>SUM(G562:G571)</f>
        <v>11.619949999999999</v>
      </c>
      <c r="K572" t="s">
        <v>282</v>
      </c>
    </row>
    <row r="573" spans="1:11" x14ac:dyDescent="0.35">
      <c r="A573" s="63">
        <v>6.22</v>
      </c>
      <c r="B573" s="56" t="s">
        <v>630</v>
      </c>
      <c r="D573" s="50" t="s">
        <v>631</v>
      </c>
    </row>
    <row r="574" spans="1:11" x14ac:dyDescent="0.35">
      <c r="B574" s="52" t="s">
        <v>632</v>
      </c>
      <c r="C574" s="52" t="s">
        <v>281</v>
      </c>
      <c r="E574">
        <v>1</v>
      </c>
      <c r="F574">
        <v>5.95</v>
      </c>
      <c r="G574" s="55">
        <f>SUM(E574*F574)</f>
        <v>5.95</v>
      </c>
    </row>
    <row r="575" spans="1:11" x14ac:dyDescent="0.35">
      <c r="B575" s="52" t="s">
        <v>633</v>
      </c>
      <c r="C575" s="52" t="s">
        <v>281</v>
      </c>
      <c r="E575">
        <v>1</v>
      </c>
      <c r="F575">
        <v>10.74</v>
      </c>
      <c r="G575" s="55">
        <f>SUM(E575*F575)</f>
        <v>10.74</v>
      </c>
    </row>
    <row r="576" spans="1:11" x14ac:dyDescent="0.35">
      <c r="G576" s="54">
        <f>SUM(G573:G575)</f>
        <v>16.690000000000001</v>
      </c>
    </row>
    <row r="579" spans="1:7" x14ac:dyDescent="0.35">
      <c r="A579" s="64" t="s">
        <v>634</v>
      </c>
      <c r="B579" s="56" t="s">
        <v>635</v>
      </c>
      <c r="C579" s="52" t="s">
        <v>281</v>
      </c>
      <c r="D579" s="50" t="s">
        <v>636</v>
      </c>
    </row>
    <row r="580" spans="1:7" x14ac:dyDescent="0.35">
      <c r="B580" t="s">
        <v>581</v>
      </c>
      <c r="C580" s="52" t="s">
        <v>281</v>
      </c>
      <c r="E580">
        <v>1.32</v>
      </c>
      <c r="F580">
        <v>2.17</v>
      </c>
      <c r="G580" s="54">
        <f>SUM(E580*F580)</f>
        <v>2.8643999999999998</v>
      </c>
    </row>
    <row r="581" spans="1:7" x14ac:dyDescent="0.35">
      <c r="B581" t="s">
        <v>582</v>
      </c>
      <c r="C581" s="52" t="s">
        <v>281</v>
      </c>
      <c r="E581">
        <v>0.68</v>
      </c>
      <c r="F581">
        <v>0.74</v>
      </c>
      <c r="G581" s="54">
        <f>SUM(E581*F581)</f>
        <v>0.50319999999999998</v>
      </c>
    </row>
    <row r="582" spans="1:7" x14ac:dyDescent="0.35">
      <c r="B582" t="s">
        <v>584</v>
      </c>
      <c r="C582" s="52" t="s">
        <v>281</v>
      </c>
      <c r="E582">
        <v>1.36</v>
      </c>
      <c r="F582">
        <v>0.04</v>
      </c>
      <c r="G582" s="54">
        <f>SUM(E582*F582)</f>
        <v>5.4400000000000004E-2</v>
      </c>
    </row>
    <row r="583" spans="1:7" x14ac:dyDescent="0.35">
      <c r="B583" s="52" t="s">
        <v>637</v>
      </c>
      <c r="C583" s="52" t="s">
        <v>576</v>
      </c>
      <c r="E583">
        <v>1</v>
      </c>
      <c r="F583">
        <v>0.33</v>
      </c>
      <c r="G583" s="54">
        <f>SUM(E583*F583)</f>
        <v>0.33</v>
      </c>
    </row>
    <row r="584" spans="1:7" x14ac:dyDescent="0.35">
      <c r="G584" s="54">
        <f>SUM(G580:G583)</f>
        <v>3.7519999999999998</v>
      </c>
    </row>
    <row r="586" spans="1:7" x14ac:dyDescent="0.35">
      <c r="A586" s="64" t="s">
        <v>638</v>
      </c>
      <c r="B586" s="56" t="s">
        <v>639</v>
      </c>
      <c r="D586" s="50" t="s">
        <v>640</v>
      </c>
    </row>
    <row r="587" spans="1:7" x14ac:dyDescent="0.35">
      <c r="B587" t="s">
        <v>581</v>
      </c>
      <c r="C587" s="52" t="s">
        <v>281</v>
      </c>
      <c r="E587">
        <v>1.32</v>
      </c>
      <c r="F587">
        <v>2.17</v>
      </c>
      <c r="G587" s="54">
        <f t="shared" ref="G587:G592" si="23">SUM(E587*F587)</f>
        <v>2.8643999999999998</v>
      </c>
    </row>
    <row r="588" spans="1:7" x14ac:dyDescent="0.35">
      <c r="B588" t="s">
        <v>582</v>
      </c>
      <c r="C588" s="52" t="s">
        <v>281</v>
      </c>
      <c r="E588">
        <v>0.68</v>
      </c>
      <c r="F588">
        <v>0.74</v>
      </c>
      <c r="G588" s="54">
        <f t="shared" si="23"/>
        <v>0.50319999999999998</v>
      </c>
    </row>
    <row r="589" spans="1:7" x14ac:dyDescent="0.35">
      <c r="B589" t="s">
        <v>584</v>
      </c>
      <c r="C589" s="52" t="s">
        <v>281</v>
      </c>
      <c r="E589">
        <v>3.36</v>
      </c>
      <c r="F589">
        <v>0.04</v>
      </c>
      <c r="G589" s="54">
        <f t="shared" si="23"/>
        <v>0.13439999999999999</v>
      </c>
    </row>
    <row r="590" spans="1:7" x14ac:dyDescent="0.35">
      <c r="B590" s="52" t="s">
        <v>641</v>
      </c>
      <c r="C590" s="52"/>
      <c r="E590">
        <v>1</v>
      </c>
      <c r="F590">
        <v>1.03</v>
      </c>
      <c r="G590" s="54">
        <f t="shared" si="23"/>
        <v>1.03</v>
      </c>
    </row>
    <row r="591" spans="1:7" x14ac:dyDescent="0.35">
      <c r="B591" t="s">
        <v>579</v>
      </c>
      <c r="C591" s="52" t="s">
        <v>281</v>
      </c>
      <c r="E591">
        <v>1</v>
      </c>
      <c r="F591">
        <v>12.85</v>
      </c>
      <c r="G591" s="54">
        <f t="shared" si="23"/>
        <v>12.85</v>
      </c>
    </row>
    <row r="592" spans="1:7" x14ac:dyDescent="0.35">
      <c r="B592" t="s">
        <v>580</v>
      </c>
      <c r="C592" s="52" t="s">
        <v>281</v>
      </c>
      <c r="E592">
        <v>1</v>
      </c>
      <c r="F592">
        <v>12.75</v>
      </c>
      <c r="G592" s="54">
        <f t="shared" si="23"/>
        <v>12.75</v>
      </c>
    </row>
    <row r="593" spans="1:7" x14ac:dyDescent="0.35">
      <c r="G593" s="54">
        <f>SUM(G587:G592)</f>
        <v>30.131999999999998</v>
      </c>
    </row>
    <row r="594" spans="1:7" ht="19.75" customHeight="1" x14ac:dyDescent="0.35">
      <c r="A594" s="63">
        <v>6.41</v>
      </c>
      <c r="B594" s="56" t="s">
        <v>642</v>
      </c>
      <c r="D594" s="50" t="s">
        <v>643</v>
      </c>
    </row>
    <row r="595" spans="1:7" x14ac:dyDescent="0.35">
      <c r="B595" s="52" t="s">
        <v>437</v>
      </c>
      <c r="C595" s="52" t="s">
        <v>281</v>
      </c>
      <c r="E595">
        <v>1</v>
      </c>
      <c r="F595" s="53">
        <v>31.73</v>
      </c>
      <c r="G595" s="55">
        <f>SUM(E595*F595)</f>
        <v>31.73</v>
      </c>
    </row>
    <row r="596" spans="1:7" x14ac:dyDescent="0.35">
      <c r="B596" s="52" t="s">
        <v>409</v>
      </c>
      <c r="C596" s="52" t="s">
        <v>281</v>
      </c>
      <c r="E596">
        <v>6</v>
      </c>
      <c r="F596" s="55">
        <v>3.53</v>
      </c>
      <c r="G596" s="53">
        <f>SUM(E596*F596)</f>
        <v>21.18</v>
      </c>
    </row>
    <row r="597" spans="1:7" x14ac:dyDescent="0.35">
      <c r="B597" s="52" t="s">
        <v>438</v>
      </c>
      <c r="C597" s="52" t="s">
        <v>281</v>
      </c>
      <c r="E597">
        <v>1</v>
      </c>
      <c r="F597" s="55">
        <v>4.9000000000000004</v>
      </c>
      <c r="G597" s="53">
        <f>SUM(E597*F597)</f>
        <v>4.9000000000000004</v>
      </c>
    </row>
    <row r="598" spans="1:7" x14ac:dyDescent="0.35">
      <c r="B598" s="52" t="s">
        <v>644</v>
      </c>
      <c r="C598" s="52" t="s">
        <v>281</v>
      </c>
      <c r="E598">
        <v>1</v>
      </c>
      <c r="F598" s="53">
        <v>11.79</v>
      </c>
      <c r="G598" s="53">
        <f>SUM(E598*F598)</f>
        <v>11.79</v>
      </c>
    </row>
    <row r="599" spans="1:7" x14ac:dyDescent="0.35">
      <c r="B599" s="52" t="s">
        <v>645</v>
      </c>
      <c r="C599" s="52" t="s">
        <v>281</v>
      </c>
      <c r="E599">
        <v>1</v>
      </c>
      <c r="F599" s="53">
        <v>15.95</v>
      </c>
      <c r="G599" s="53">
        <f>SUM(E599*F599)</f>
        <v>15.95</v>
      </c>
    </row>
    <row r="600" spans="1:7" x14ac:dyDescent="0.35">
      <c r="G600" s="54">
        <f>SUM(G595:G599)</f>
        <v>85.55</v>
      </c>
    </row>
    <row r="601" spans="1:7" x14ac:dyDescent="0.35">
      <c r="A601" s="58">
        <v>6.42</v>
      </c>
      <c r="B601" s="51" t="s">
        <v>646</v>
      </c>
      <c r="D601" s="50" t="s">
        <v>647</v>
      </c>
    </row>
    <row r="602" spans="1:7" x14ac:dyDescent="0.35">
      <c r="B602" s="52" t="s">
        <v>434</v>
      </c>
      <c r="C602" t="s">
        <v>281</v>
      </c>
      <c r="D602" s="50" t="s">
        <v>282</v>
      </c>
      <c r="E602">
        <v>1</v>
      </c>
      <c r="F602" s="53">
        <v>51.45</v>
      </c>
      <c r="G602" s="53">
        <f t="shared" ref="G602:G609" si="24">SUM(E602*F602)</f>
        <v>51.45</v>
      </c>
    </row>
    <row r="603" spans="1:7" x14ac:dyDescent="0.35">
      <c r="B603" s="52" t="s">
        <v>644</v>
      </c>
      <c r="C603" s="52" t="s">
        <v>281</v>
      </c>
      <c r="E603">
        <v>1</v>
      </c>
      <c r="F603" s="53">
        <v>11.79</v>
      </c>
      <c r="G603" s="53">
        <f t="shared" si="24"/>
        <v>11.79</v>
      </c>
    </row>
    <row r="604" spans="1:7" x14ac:dyDescent="0.35">
      <c r="B604" s="52" t="s">
        <v>645</v>
      </c>
      <c r="C604" s="52" t="s">
        <v>281</v>
      </c>
      <c r="E604">
        <v>1</v>
      </c>
      <c r="F604" s="53">
        <v>15.95</v>
      </c>
      <c r="G604" s="53">
        <f t="shared" si="24"/>
        <v>15.95</v>
      </c>
    </row>
    <row r="605" spans="1:7" x14ac:dyDescent="0.35">
      <c r="B605" s="52" t="s">
        <v>437</v>
      </c>
      <c r="C605" s="52" t="s">
        <v>281</v>
      </c>
      <c r="E605">
        <v>1</v>
      </c>
      <c r="F605" s="53">
        <v>31.73</v>
      </c>
      <c r="G605" s="53">
        <f t="shared" si="24"/>
        <v>31.73</v>
      </c>
    </row>
    <row r="606" spans="1:7" x14ac:dyDescent="0.35">
      <c r="B606" s="52" t="s">
        <v>409</v>
      </c>
      <c r="C606" s="52" t="s">
        <v>281</v>
      </c>
      <c r="E606">
        <v>6</v>
      </c>
      <c r="F606" s="55">
        <v>3.53</v>
      </c>
      <c r="G606" s="53">
        <f t="shared" si="24"/>
        <v>21.18</v>
      </c>
    </row>
    <row r="607" spans="1:7" x14ac:dyDescent="0.35">
      <c r="B607" s="52" t="s">
        <v>438</v>
      </c>
      <c r="C607" s="52" t="s">
        <v>281</v>
      </c>
      <c r="E607">
        <v>1</v>
      </c>
      <c r="F607" s="55">
        <v>4.9000000000000004</v>
      </c>
      <c r="G607" s="53">
        <f t="shared" si="24"/>
        <v>4.9000000000000004</v>
      </c>
    </row>
    <row r="608" spans="1:7" x14ac:dyDescent="0.35">
      <c r="B608" s="52" t="s">
        <v>439</v>
      </c>
      <c r="C608" s="52" t="s">
        <v>281</v>
      </c>
      <c r="E608">
        <v>1</v>
      </c>
      <c r="F608" s="53">
        <v>13.48</v>
      </c>
      <c r="G608" s="53">
        <f t="shared" si="24"/>
        <v>13.48</v>
      </c>
    </row>
    <row r="609" spans="1:7" x14ac:dyDescent="0.35">
      <c r="B609" s="52" t="s">
        <v>648</v>
      </c>
      <c r="C609" s="52" t="s">
        <v>281</v>
      </c>
      <c r="E609">
        <v>1</v>
      </c>
      <c r="F609" s="53">
        <v>3</v>
      </c>
      <c r="G609" s="53">
        <f t="shared" si="24"/>
        <v>3</v>
      </c>
    </row>
    <row r="610" spans="1:7" x14ac:dyDescent="0.35">
      <c r="B610" s="52"/>
      <c r="C610" s="52"/>
      <c r="F610" s="53"/>
      <c r="G610" s="53"/>
    </row>
    <row r="611" spans="1:7" x14ac:dyDescent="0.35">
      <c r="B611" s="52" t="s">
        <v>287</v>
      </c>
      <c r="G611" s="54">
        <f>SUM(G602:G610)</f>
        <v>153.47999999999999</v>
      </c>
    </row>
    <row r="613" spans="1:7" x14ac:dyDescent="0.35">
      <c r="A613" s="52" t="s">
        <v>649</v>
      </c>
      <c r="B613" s="51" t="s">
        <v>650</v>
      </c>
      <c r="D613" s="50" t="s">
        <v>651</v>
      </c>
    </row>
    <row r="614" spans="1:7" x14ac:dyDescent="0.35">
      <c r="B614" s="52" t="s">
        <v>434</v>
      </c>
      <c r="C614" t="s">
        <v>281</v>
      </c>
      <c r="D614" s="50" t="s">
        <v>282</v>
      </c>
      <c r="E614">
        <v>1</v>
      </c>
      <c r="F614" s="53">
        <v>51.45</v>
      </c>
      <c r="G614" s="53">
        <f>SUM(E614*F614)</f>
        <v>51.45</v>
      </c>
    </row>
    <row r="615" spans="1:7" x14ac:dyDescent="0.35">
      <c r="B615" s="52" t="s">
        <v>435</v>
      </c>
      <c r="C615" s="52" t="s">
        <v>281</v>
      </c>
      <c r="E615">
        <v>1</v>
      </c>
      <c r="F615" s="53">
        <v>11.79</v>
      </c>
      <c r="G615" s="53">
        <f>SUM(E615*F615)</f>
        <v>11.79</v>
      </c>
    </row>
    <row r="616" spans="1:7" x14ac:dyDescent="0.35">
      <c r="B616" s="52" t="s">
        <v>436</v>
      </c>
      <c r="C616" s="52" t="s">
        <v>281</v>
      </c>
      <c r="E616">
        <v>1</v>
      </c>
      <c r="F616" s="53">
        <v>15.95</v>
      </c>
      <c r="G616" s="53">
        <f>SUM(E616*F616)</f>
        <v>15.95</v>
      </c>
    </row>
    <row r="617" spans="1:7" x14ac:dyDescent="0.35">
      <c r="B617" s="52" t="s">
        <v>437</v>
      </c>
      <c r="C617" s="52" t="s">
        <v>281</v>
      </c>
      <c r="E617">
        <v>1</v>
      </c>
      <c r="F617" s="53">
        <v>31.73</v>
      </c>
      <c r="G617" s="53">
        <f t="shared" ref="G617:G624" si="25">SUM(E617*F617)</f>
        <v>31.73</v>
      </c>
    </row>
    <row r="618" spans="1:7" x14ac:dyDescent="0.35">
      <c r="B618" s="52" t="s">
        <v>409</v>
      </c>
      <c r="C618" s="52" t="s">
        <v>281</v>
      </c>
      <c r="E618">
        <v>6</v>
      </c>
      <c r="F618" s="55">
        <v>3.53</v>
      </c>
      <c r="G618" s="53">
        <f t="shared" si="25"/>
        <v>21.18</v>
      </c>
    </row>
    <row r="619" spans="1:7" x14ac:dyDescent="0.35">
      <c r="B619" s="52" t="s">
        <v>438</v>
      </c>
      <c r="C619" s="52" t="s">
        <v>281</v>
      </c>
      <c r="E619">
        <v>1</v>
      </c>
      <c r="F619" s="55">
        <v>4.9000000000000004</v>
      </c>
      <c r="G619" s="53">
        <f t="shared" si="25"/>
        <v>4.9000000000000004</v>
      </c>
    </row>
    <row r="620" spans="1:7" x14ac:dyDescent="0.35">
      <c r="B620" s="52" t="s">
        <v>652</v>
      </c>
      <c r="C620" s="52" t="s">
        <v>281</v>
      </c>
      <c r="E620">
        <v>4</v>
      </c>
      <c r="F620" s="53">
        <v>13.48</v>
      </c>
      <c r="G620" s="53">
        <f t="shared" si="25"/>
        <v>53.92</v>
      </c>
    </row>
    <row r="621" spans="1:7" x14ac:dyDescent="0.35">
      <c r="B621" s="52" t="s">
        <v>653</v>
      </c>
      <c r="C621" s="52" t="s">
        <v>281</v>
      </c>
      <c r="E621">
        <v>1</v>
      </c>
      <c r="F621" s="53">
        <v>23.83</v>
      </c>
      <c r="G621" s="53">
        <f t="shared" si="25"/>
        <v>23.83</v>
      </c>
    </row>
    <row r="622" spans="1:7" x14ac:dyDescent="0.35">
      <c r="B622" s="52" t="s">
        <v>441</v>
      </c>
      <c r="C622" s="52" t="s">
        <v>281</v>
      </c>
      <c r="E622">
        <v>1</v>
      </c>
      <c r="F622" s="53">
        <v>15</v>
      </c>
      <c r="G622" s="53">
        <f t="shared" si="25"/>
        <v>15</v>
      </c>
    </row>
    <row r="623" spans="1:7" x14ac:dyDescent="0.35">
      <c r="B623" s="52" t="s">
        <v>654</v>
      </c>
      <c r="C623" s="52" t="s">
        <v>281</v>
      </c>
      <c r="E623">
        <v>2</v>
      </c>
      <c r="F623" s="53">
        <v>12.82</v>
      </c>
      <c r="G623" s="53">
        <f t="shared" si="25"/>
        <v>25.64</v>
      </c>
    </row>
    <row r="624" spans="1:7" x14ac:dyDescent="0.35">
      <c r="B624" s="52" t="s">
        <v>648</v>
      </c>
      <c r="C624" s="52" t="s">
        <v>281</v>
      </c>
      <c r="E624">
        <v>1</v>
      </c>
      <c r="F624" s="53">
        <v>3</v>
      </c>
      <c r="G624" s="53">
        <f t="shared" si="25"/>
        <v>3</v>
      </c>
    </row>
    <row r="625" spans="1:7" x14ac:dyDescent="0.35">
      <c r="B625" s="52" t="s">
        <v>287</v>
      </c>
      <c r="G625" s="54">
        <f>SUM(G614:G624)</f>
        <v>258.39</v>
      </c>
    </row>
    <row r="627" spans="1:7" x14ac:dyDescent="0.35">
      <c r="A627" s="52" t="s">
        <v>655</v>
      </c>
      <c r="B627" s="51" t="s">
        <v>656</v>
      </c>
      <c r="D627" s="50" t="s">
        <v>657</v>
      </c>
    </row>
    <row r="628" spans="1:7" x14ac:dyDescent="0.35">
      <c r="B628" s="52" t="s">
        <v>434</v>
      </c>
      <c r="C628" t="s">
        <v>281</v>
      </c>
      <c r="D628" s="50" t="s">
        <v>282</v>
      </c>
      <c r="E628">
        <v>1</v>
      </c>
      <c r="F628" s="53">
        <v>51.45</v>
      </c>
      <c r="G628" s="53">
        <f>SUM(E628*F628)</f>
        <v>51.45</v>
      </c>
    </row>
    <row r="629" spans="1:7" x14ac:dyDescent="0.35">
      <c r="B629" s="52" t="s">
        <v>435</v>
      </c>
      <c r="C629" s="52" t="s">
        <v>281</v>
      </c>
      <c r="E629">
        <v>1</v>
      </c>
      <c r="F629" s="53">
        <v>11.79</v>
      </c>
      <c r="G629" s="53">
        <f>SUM(E629*F629)</f>
        <v>11.79</v>
      </c>
    </row>
    <row r="630" spans="1:7" x14ac:dyDescent="0.35">
      <c r="B630" s="52" t="s">
        <v>436</v>
      </c>
      <c r="C630" s="52" t="s">
        <v>281</v>
      </c>
      <c r="E630">
        <v>1</v>
      </c>
      <c r="F630" s="53">
        <v>15.95</v>
      </c>
      <c r="G630" s="53">
        <f>SUM(E630*F630)</f>
        <v>15.95</v>
      </c>
    </row>
    <row r="631" spans="1:7" x14ac:dyDescent="0.35">
      <c r="B631" s="52" t="s">
        <v>437</v>
      </c>
      <c r="C631" s="52" t="s">
        <v>281</v>
      </c>
      <c r="E631">
        <v>1</v>
      </c>
      <c r="F631" s="53">
        <v>31.73</v>
      </c>
      <c r="G631" s="53">
        <f t="shared" ref="G631:G639" si="26">SUM(E631*F631)</f>
        <v>31.73</v>
      </c>
    </row>
    <row r="632" spans="1:7" x14ac:dyDescent="0.35">
      <c r="B632" s="52" t="s">
        <v>409</v>
      </c>
      <c r="C632" s="52" t="s">
        <v>281</v>
      </c>
      <c r="E632">
        <v>6</v>
      </c>
      <c r="F632" s="55">
        <v>3.53</v>
      </c>
      <c r="G632" s="53">
        <f t="shared" si="26"/>
        <v>21.18</v>
      </c>
    </row>
    <row r="633" spans="1:7" x14ac:dyDescent="0.35">
      <c r="B633" s="52" t="s">
        <v>438</v>
      </c>
      <c r="C633" s="52" t="s">
        <v>281</v>
      </c>
      <c r="E633">
        <v>1</v>
      </c>
      <c r="F633" s="55">
        <v>4.9000000000000004</v>
      </c>
      <c r="G633" s="53">
        <f t="shared" si="26"/>
        <v>4.9000000000000004</v>
      </c>
    </row>
    <row r="634" spans="1:7" x14ac:dyDescent="0.35">
      <c r="B634" s="52" t="s">
        <v>658</v>
      </c>
      <c r="C634" s="52" t="s">
        <v>281</v>
      </c>
      <c r="E634">
        <v>2</v>
      </c>
      <c r="F634" s="53">
        <v>13.9</v>
      </c>
      <c r="G634" s="53">
        <f t="shared" si="26"/>
        <v>27.8</v>
      </c>
    </row>
    <row r="635" spans="1:7" x14ac:dyDescent="0.35">
      <c r="B635" s="52" t="s">
        <v>652</v>
      </c>
      <c r="C635" s="52" t="s">
        <v>281</v>
      </c>
      <c r="E635">
        <v>2</v>
      </c>
      <c r="F635" s="53">
        <v>13.48</v>
      </c>
      <c r="G635" s="53">
        <f t="shared" si="26"/>
        <v>26.96</v>
      </c>
    </row>
    <row r="636" spans="1:7" x14ac:dyDescent="0.35">
      <c r="B636" s="52" t="s">
        <v>659</v>
      </c>
      <c r="C636" s="52" t="s">
        <v>281</v>
      </c>
      <c r="E636">
        <v>1</v>
      </c>
      <c r="F636" s="53">
        <v>35.880000000000003</v>
      </c>
      <c r="G636" s="53">
        <f t="shared" si="26"/>
        <v>35.880000000000003</v>
      </c>
    </row>
    <row r="637" spans="1:7" x14ac:dyDescent="0.35">
      <c r="B637" s="52" t="s">
        <v>441</v>
      </c>
      <c r="C637" s="52" t="s">
        <v>281</v>
      </c>
      <c r="E637">
        <v>1</v>
      </c>
      <c r="F637" s="53">
        <v>20.91</v>
      </c>
      <c r="G637" s="53">
        <f t="shared" si="26"/>
        <v>20.91</v>
      </c>
    </row>
    <row r="638" spans="1:7" x14ac:dyDescent="0.35">
      <c r="B638" s="52" t="s">
        <v>660</v>
      </c>
      <c r="C638" s="52" t="s">
        <v>281</v>
      </c>
      <c r="E638">
        <v>2</v>
      </c>
      <c r="F638" s="53">
        <v>12.55</v>
      </c>
      <c r="G638" s="53">
        <f t="shared" si="26"/>
        <v>25.1</v>
      </c>
    </row>
    <row r="639" spans="1:7" x14ac:dyDescent="0.35">
      <c r="B639" s="52" t="s">
        <v>648</v>
      </c>
      <c r="C639" s="52" t="s">
        <v>281</v>
      </c>
      <c r="E639">
        <v>1</v>
      </c>
      <c r="F639" s="53">
        <v>3</v>
      </c>
      <c r="G639" s="53">
        <f t="shared" si="26"/>
        <v>3</v>
      </c>
    </row>
    <row r="640" spans="1:7" x14ac:dyDescent="0.35">
      <c r="B640" s="52" t="s">
        <v>287</v>
      </c>
      <c r="G640" s="54">
        <f>SUM(G628:G639)</f>
        <v>276.65000000000003</v>
      </c>
    </row>
    <row r="642" spans="1:7" x14ac:dyDescent="0.35">
      <c r="A642" s="52" t="s">
        <v>661</v>
      </c>
      <c r="B642" s="51" t="s">
        <v>662</v>
      </c>
      <c r="D642" s="50" t="s">
        <v>663</v>
      </c>
    </row>
    <row r="643" spans="1:7" x14ac:dyDescent="0.35">
      <c r="B643" s="52" t="s">
        <v>434</v>
      </c>
      <c r="C643" t="s">
        <v>281</v>
      </c>
      <c r="D643" s="50" t="s">
        <v>282</v>
      </c>
      <c r="E643">
        <v>1</v>
      </c>
      <c r="F643" s="53">
        <v>51.45</v>
      </c>
      <c r="G643" s="53">
        <f>SUM(E643*F643)</f>
        <v>51.45</v>
      </c>
    </row>
    <row r="644" spans="1:7" x14ac:dyDescent="0.35">
      <c r="B644" s="52" t="s">
        <v>435</v>
      </c>
      <c r="C644" s="52" t="s">
        <v>281</v>
      </c>
      <c r="E644">
        <v>1</v>
      </c>
      <c r="F644" s="53">
        <v>11.79</v>
      </c>
      <c r="G644" s="53">
        <f>SUM(E644*F644)</f>
        <v>11.79</v>
      </c>
    </row>
    <row r="645" spans="1:7" x14ac:dyDescent="0.35">
      <c r="B645" s="52" t="s">
        <v>436</v>
      </c>
      <c r="C645" s="52" t="s">
        <v>281</v>
      </c>
      <c r="E645">
        <v>1</v>
      </c>
      <c r="F645" s="53">
        <v>15.95</v>
      </c>
      <c r="G645" s="53">
        <f>SUM(E645*F645)</f>
        <v>15.95</v>
      </c>
    </row>
    <row r="646" spans="1:7" x14ac:dyDescent="0.35">
      <c r="B646" s="52" t="s">
        <v>437</v>
      </c>
      <c r="C646" s="52" t="s">
        <v>281</v>
      </c>
      <c r="E646">
        <v>1</v>
      </c>
      <c r="F646" s="53">
        <v>31.73</v>
      </c>
      <c r="G646" s="53">
        <f t="shared" ref="G646:G654" si="27">SUM(E646*F646)</f>
        <v>31.73</v>
      </c>
    </row>
    <row r="647" spans="1:7" x14ac:dyDescent="0.35">
      <c r="B647" s="52" t="s">
        <v>409</v>
      </c>
      <c r="C647" s="52" t="s">
        <v>281</v>
      </c>
      <c r="E647">
        <v>6</v>
      </c>
      <c r="F647" s="55">
        <v>3.53</v>
      </c>
      <c r="G647" s="53">
        <f t="shared" si="27"/>
        <v>21.18</v>
      </c>
    </row>
    <row r="648" spans="1:7" x14ac:dyDescent="0.35">
      <c r="B648" s="52" t="s">
        <v>438</v>
      </c>
      <c r="C648" s="52" t="s">
        <v>281</v>
      </c>
      <c r="E648">
        <v>1</v>
      </c>
      <c r="F648" s="55">
        <v>4.9000000000000004</v>
      </c>
      <c r="G648" s="53">
        <f t="shared" si="27"/>
        <v>4.9000000000000004</v>
      </c>
    </row>
    <row r="649" spans="1:7" x14ac:dyDescent="0.35">
      <c r="B649" s="52" t="s">
        <v>430</v>
      </c>
      <c r="C649" s="52" t="s">
        <v>281</v>
      </c>
      <c r="E649">
        <v>2</v>
      </c>
      <c r="F649" s="53">
        <v>21.32</v>
      </c>
      <c r="G649" s="53">
        <f t="shared" si="27"/>
        <v>42.64</v>
      </c>
    </row>
    <row r="650" spans="1:7" x14ac:dyDescent="0.35">
      <c r="B650" s="52" t="s">
        <v>652</v>
      </c>
      <c r="C650" s="52" t="s">
        <v>281</v>
      </c>
      <c r="E650">
        <v>2</v>
      </c>
      <c r="F650" s="53">
        <v>13.48</v>
      </c>
      <c r="G650" s="53">
        <f t="shared" si="27"/>
        <v>26.96</v>
      </c>
    </row>
    <row r="651" spans="1:7" x14ac:dyDescent="0.35">
      <c r="B651" s="52" t="s">
        <v>664</v>
      </c>
      <c r="C651" s="52" t="s">
        <v>281</v>
      </c>
      <c r="E651">
        <v>1</v>
      </c>
      <c r="F651" s="53">
        <v>56.38</v>
      </c>
      <c r="G651" s="53">
        <f t="shared" si="27"/>
        <v>56.38</v>
      </c>
    </row>
    <row r="652" spans="1:7" x14ac:dyDescent="0.35">
      <c r="B652" s="52" t="s">
        <v>451</v>
      </c>
      <c r="C652" s="52" t="s">
        <v>281</v>
      </c>
      <c r="E652">
        <v>1</v>
      </c>
      <c r="F652" s="53">
        <v>20.91</v>
      </c>
      <c r="G652" s="53">
        <f t="shared" si="27"/>
        <v>20.91</v>
      </c>
    </row>
    <row r="653" spans="1:7" x14ac:dyDescent="0.35">
      <c r="B653" s="52" t="s">
        <v>665</v>
      </c>
      <c r="C653" s="52" t="s">
        <v>281</v>
      </c>
      <c r="E653">
        <v>2</v>
      </c>
      <c r="F653" s="53">
        <v>18.84</v>
      </c>
      <c r="G653" s="53">
        <f t="shared" si="27"/>
        <v>37.68</v>
      </c>
    </row>
    <row r="654" spans="1:7" x14ac:dyDescent="0.35">
      <c r="B654" s="52" t="s">
        <v>666</v>
      </c>
      <c r="C654" s="52" t="s">
        <v>281</v>
      </c>
      <c r="E654">
        <v>1</v>
      </c>
      <c r="F654" s="53">
        <v>3</v>
      </c>
      <c r="G654" s="53">
        <f t="shared" si="27"/>
        <v>3</v>
      </c>
    </row>
    <row r="655" spans="1:7" x14ac:dyDescent="0.35">
      <c r="B655" s="52" t="s">
        <v>287</v>
      </c>
      <c r="G655" s="54">
        <f>SUM(G643:G654)</f>
        <v>324.57000000000005</v>
      </c>
    </row>
    <row r="657" spans="1:7" x14ac:dyDescent="0.35">
      <c r="A657" s="52" t="s">
        <v>667</v>
      </c>
      <c r="B657" s="51" t="s">
        <v>668</v>
      </c>
      <c r="D657" s="50" t="s">
        <v>669</v>
      </c>
    </row>
    <row r="658" spans="1:7" x14ac:dyDescent="0.35">
      <c r="B658" s="52" t="s">
        <v>434</v>
      </c>
      <c r="C658" t="s">
        <v>281</v>
      </c>
      <c r="D658" s="50" t="s">
        <v>282</v>
      </c>
      <c r="E658">
        <v>1</v>
      </c>
      <c r="F658" s="53">
        <v>51.45</v>
      </c>
      <c r="G658" s="53">
        <f>SUM(E658*F658)</f>
        <v>51.45</v>
      </c>
    </row>
    <row r="659" spans="1:7" x14ac:dyDescent="0.35">
      <c r="B659" s="52" t="s">
        <v>435</v>
      </c>
      <c r="C659" s="52" t="s">
        <v>281</v>
      </c>
      <c r="E659">
        <v>1</v>
      </c>
      <c r="F659" s="53">
        <v>11.79</v>
      </c>
      <c r="G659" s="53">
        <f>SUM(E659*F659)</f>
        <v>11.79</v>
      </c>
    </row>
    <row r="660" spans="1:7" x14ac:dyDescent="0.35">
      <c r="B660" s="52" t="s">
        <v>436</v>
      </c>
      <c r="C660" s="52" t="s">
        <v>281</v>
      </c>
      <c r="E660">
        <v>1</v>
      </c>
      <c r="F660" s="53">
        <v>15.95</v>
      </c>
      <c r="G660" s="53">
        <f>SUM(E660*F660)</f>
        <v>15.95</v>
      </c>
    </row>
    <row r="661" spans="1:7" x14ac:dyDescent="0.35">
      <c r="B661" s="52" t="s">
        <v>437</v>
      </c>
      <c r="C661" s="52" t="s">
        <v>281</v>
      </c>
      <c r="E661">
        <v>1</v>
      </c>
      <c r="F661" s="53">
        <v>31.73</v>
      </c>
      <c r="G661" s="53">
        <f t="shared" ref="G661:G669" si="28">SUM(E661*F661)</f>
        <v>31.73</v>
      </c>
    </row>
    <row r="662" spans="1:7" x14ac:dyDescent="0.35">
      <c r="B662" s="52" t="s">
        <v>409</v>
      </c>
      <c r="C662" s="52" t="s">
        <v>281</v>
      </c>
      <c r="E662">
        <v>6</v>
      </c>
      <c r="F662" s="55">
        <v>3.53</v>
      </c>
      <c r="G662" s="53">
        <f t="shared" si="28"/>
        <v>21.18</v>
      </c>
    </row>
    <row r="663" spans="1:7" x14ac:dyDescent="0.35">
      <c r="B663" s="52" t="s">
        <v>438</v>
      </c>
      <c r="C663" s="52" t="s">
        <v>281</v>
      </c>
      <c r="E663">
        <v>1</v>
      </c>
      <c r="F663" s="55">
        <v>4.9000000000000004</v>
      </c>
      <c r="G663" s="53">
        <f t="shared" si="28"/>
        <v>4.9000000000000004</v>
      </c>
    </row>
    <row r="664" spans="1:7" x14ac:dyDescent="0.35">
      <c r="B664" s="52" t="s">
        <v>670</v>
      </c>
      <c r="C664" s="52" t="s">
        <v>281</v>
      </c>
      <c r="E664">
        <v>2</v>
      </c>
      <c r="F664" s="53">
        <v>35.53</v>
      </c>
      <c r="G664" s="53">
        <f t="shared" si="28"/>
        <v>71.06</v>
      </c>
    </row>
    <row r="665" spans="1:7" x14ac:dyDescent="0.35">
      <c r="B665" s="52" t="s">
        <v>652</v>
      </c>
      <c r="C665" s="52" t="s">
        <v>281</v>
      </c>
      <c r="E665">
        <v>2</v>
      </c>
      <c r="F665" s="53">
        <v>13.48</v>
      </c>
      <c r="G665" s="53">
        <f t="shared" si="28"/>
        <v>26.96</v>
      </c>
    </row>
    <row r="666" spans="1:7" x14ac:dyDescent="0.35">
      <c r="B666" s="52" t="s">
        <v>671</v>
      </c>
      <c r="C666" s="52" t="s">
        <v>281</v>
      </c>
      <c r="E666">
        <v>1</v>
      </c>
      <c r="F666" s="53">
        <v>67.84</v>
      </c>
      <c r="G666" s="53">
        <f t="shared" si="28"/>
        <v>67.84</v>
      </c>
    </row>
    <row r="667" spans="1:7" x14ac:dyDescent="0.35">
      <c r="B667" s="52" t="s">
        <v>451</v>
      </c>
      <c r="C667" s="52" t="s">
        <v>281</v>
      </c>
      <c r="E667">
        <v>1</v>
      </c>
      <c r="F667" s="53">
        <v>20.91</v>
      </c>
      <c r="G667" s="53">
        <f t="shared" si="28"/>
        <v>20.91</v>
      </c>
    </row>
    <row r="668" spans="1:7" x14ac:dyDescent="0.35">
      <c r="B668" s="52" t="s">
        <v>672</v>
      </c>
      <c r="C668" s="52" t="s">
        <v>281</v>
      </c>
      <c r="E668">
        <v>2</v>
      </c>
      <c r="F668" s="53">
        <v>29.15</v>
      </c>
      <c r="G668" s="53">
        <f t="shared" si="28"/>
        <v>58.3</v>
      </c>
    </row>
    <row r="669" spans="1:7" x14ac:dyDescent="0.35">
      <c r="B669" s="52" t="s">
        <v>666</v>
      </c>
      <c r="C669" s="52" t="s">
        <v>281</v>
      </c>
      <c r="E669">
        <v>1</v>
      </c>
      <c r="F669" s="53">
        <v>3</v>
      </c>
      <c r="G669" s="53">
        <f t="shared" si="28"/>
        <v>3</v>
      </c>
    </row>
    <row r="670" spans="1:7" x14ac:dyDescent="0.35">
      <c r="B670" s="52" t="s">
        <v>287</v>
      </c>
      <c r="G670" s="54">
        <f>SUM(G658:G669)</f>
        <v>385.07000000000005</v>
      </c>
    </row>
    <row r="671" spans="1:7" x14ac:dyDescent="0.35">
      <c r="A671" s="52"/>
      <c r="B671" s="51"/>
    </row>
    <row r="672" spans="1:7" x14ac:dyDescent="0.35">
      <c r="A672" s="52" t="s">
        <v>673</v>
      </c>
      <c r="B672" s="51" t="s">
        <v>674</v>
      </c>
      <c r="D672" s="50" t="s">
        <v>675</v>
      </c>
    </row>
    <row r="673" spans="1:7" x14ac:dyDescent="0.35">
      <c r="B673" s="52" t="s">
        <v>434</v>
      </c>
      <c r="C673" t="s">
        <v>281</v>
      </c>
      <c r="D673" s="50" t="s">
        <v>282</v>
      </c>
      <c r="E673">
        <v>1</v>
      </c>
      <c r="F673" s="53">
        <v>51.45</v>
      </c>
      <c r="G673" s="53">
        <f>SUM(E673*F673)</f>
        <v>51.45</v>
      </c>
    </row>
    <row r="674" spans="1:7" x14ac:dyDescent="0.35">
      <c r="B674" s="52" t="s">
        <v>435</v>
      </c>
      <c r="C674" s="52" t="s">
        <v>281</v>
      </c>
      <c r="E674">
        <v>2</v>
      </c>
      <c r="F674" s="53">
        <v>11.79</v>
      </c>
      <c r="G674" s="53">
        <f>SUM(E674*F674)</f>
        <v>23.58</v>
      </c>
    </row>
    <row r="675" spans="1:7" x14ac:dyDescent="0.35">
      <c r="B675" s="52" t="s">
        <v>436</v>
      </c>
      <c r="C675" s="52" t="s">
        <v>281</v>
      </c>
      <c r="E675">
        <v>2</v>
      </c>
      <c r="F675" s="53">
        <v>15.95</v>
      </c>
      <c r="G675" s="53">
        <f>SUM(E675*F675)</f>
        <v>31.9</v>
      </c>
    </row>
    <row r="676" spans="1:7" x14ac:dyDescent="0.35">
      <c r="B676" s="52" t="s">
        <v>437</v>
      </c>
      <c r="C676" s="52" t="s">
        <v>281</v>
      </c>
      <c r="E676">
        <v>1</v>
      </c>
      <c r="F676" s="53">
        <v>31.73</v>
      </c>
      <c r="G676" s="53">
        <f t="shared" ref="G676:G684" si="29">SUM(E676*F676)</f>
        <v>31.73</v>
      </c>
    </row>
    <row r="677" spans="1:7" x14ac:dyDescent="0.35">
      <c r="B677" s="52" t="s">
        <v>409</v>
      </c>
      <c r="C677" s="52" t="s">
        <v>281</v>
      </c>
      <c r="E677">
        <v>6</v>
      </c>
      <c r="F677" s="55">
        <v>3.53</v>
      </c>
      <c r="G677" s="53">
        <f t="shared" si="29"/>
        <v>21.18</v>
      </c>
    </row>
    <row r="678" spans="1:7" x14ac:dyDescent="0.35">
      <c r="B678" s="52" t="s">
        <v>438</v>
      </c>
      <c r="C678" s="52" t="s">
        <v>281</v>
      </c>
      <c r="E678">
        <v>1</v>
      </c>
      <c r="F678" s="55">
        <v>4.9000000000000004</v>
      </c>
      <c r="G678" s="53">
        <f t="shared" si="29"/>
        <v>4.9000000000000004</v>
      </c>
    </row>
    <row r="679" spans="1:7" x14ac:dyDescent="0.35">
      <c r="B679" s="52" t="s">
        <v>676</v>
      </c>
      <c r="C679" s="52" t="s">
        <v>281</v>
      </c>
      <c r="E679">
        <v>2</v>
      </c>
      <c r="F679" s="53">
        <v>49.11</v>
      </c>
      <c r="G679" s="53">
        <f t="shared" si="29"/>
        <v>98.22</v>
      </c>
    </row>
    <row r="680" spans="1:7" x14ac:dyDescent="0.35">
      <c r="B680" s="52" t="s">
        <v>652</v>
      </c>
      <c r="C680" s="52" t="s">
        <v>281</v>
      </c>
      <c r="E680">
        <v>2</v>
      </c>
      <c r="F680" s="53">
        <v>13.48</v>
      </c>
      <c r="G680" s="53">
        <f t="shared" si="29"/>
        <v>26.96</v>
      </c>
    </row>
    <row r="681" spans="1:7" x14ac:dyDescent="0.35">
      <c r="B681" s="52" t="s">
        <v>677</v>
      </c>
      <c r="C681" s="52" t="s">
        <v>281</v>
      </c>
      <c r="E681">
        <v>1</v>
      </c>
      <c r="F681" s="53">
        <v>121.4</v>
      </c>
      <c r="G681" s="53">
        <f t="shared" si="29"/>
        <v>121.4</v>
      </c>
    </row>
    <row r="682" spans="1:7" x14ac:dyDescent="0.35">
      <c r="B682" s="52" t="s">
        <v>451</v>
      </c>
      <c r="C682" s="52" t="s">
        <v>281</v>
      </c>
      <c r="E682">
        <v>1</v>
      </c>
      <c r="F682" s="53">
        <v>20.91</v>
      </c>
      <c r="G682" s="53">
        <f t="shared" si="29"/>
        <v>20.91</v>
      </c>
    </row>
    <row r="683" spans="1:7" x14ac:dyDescent="0.35">
      <c r="B683" s="52" t="s">
        <v>678</v>
      </c>
      <c r="C683" s="52" t="s">
        <v>281</v>
      </c>
      <c r="E683">
        <v>2</v>
      </c>
      <c r="F683" s="53">
        <v>53.67</v>
      </c>
      <c r="G683" s="53">
        <f t="shared" si="29"/>
        <v>107.34</v>
      </c>
    </row>
    <row r="684" spans="1:7" x14ac:dyDescent="0.35">
      <c r="B684" s="52" t="s">
        <v>666</v>
      </c>
      <c r="C684" s="52" t="s">
        <v>281</v>
      </c>
      <c r="E684">
        <v>1</v>
      </c>
      <c r="F684" s="53">
        <v>3</v>
      </c>
      <c r="G684" s="53">
        <f t="shared" si="29"/>
        <v>3</v>
      </c>
    </row>
    <row r="685" spans="1:7" x14ac:dyDescent="0.35">
      <c r="B685" s="52" t="s">
        <v>287</v>
      </c>
      <c r="G685" s="54">
        <f>SUM(G673:G684)</f>
        <v>542.57000000000005</v>
      </c>
    </row>
    <row r="686" spans="1:7" x14ac:dyDescent="0.35">
      <c r="B686" s="52"/>
      <c r="F686" s="53"/>
      <c r="G686" s="53"/>
    </row>
    <row r="687" spans="1:7" x14ac:dyDescent="0.35">
      <c r="A687" s="52" t="s">
        <v>679</v>
      </c>
      <c r="B687" s="51" t="s">
        <v>680</v>
      </c>
      <c r="D687" s="50" t="s">
        <v>681</v>
      </c>
    </row>
    <row r="688" spans="1:7" x14ac:dyDescent="0.35">
      <c r="B688" s="52" t="s">
        <v>434</v>
      </c>
      <c r="C688" t="s">
        <v>281</v>
      </c>
      <c r="D688" s="50" t="s">
        <v>282</v>
      </c>
      <c r="E688">
        <v>1</v>
      </c>
      <c r="F688" s="53">
        <v>51.45</v>
      </c>
      <c r="G688" s="53">
        <f>SUM(E688*F688)</f>
        <v>51.45</v>
      </c>
    </row>
    <row r="689" spans="1:7" x14ac:dyDescent="0.35">
      <c r="B689" s="52" t="s">
        <v>435</v>
      </c>
      <c r="C689" s="52" t="s">
        <v>281</v>
      </c>
      <c r="E689">
        <v>2</v>
      </c>
      <c r="F689" s="53">
        <v>11.79</v>
      </c>
      <c r="G689" s="53">
        <f>SUM(E689*F689)</f>
        <v>23.58</v>
      </c>
    </row>
    <row r="690" spans="1:7" x14ac:dyDescent="0.35">
      <c r="B690" s="52" t="s">
        <v>436</v>
      </c>
      <c r="C690" s="52" t="s">
        <v>281</v>
      </c>
      <c r="E690">
        <v>2</v>
      </c>
      <c r="F690" s="53">
        <v>15.95</v>
      </c>
      <c r="G690" s="53">
        <f>SUM(E690*F690)</f>
        <v>31.9</v>
      </c>
    </row>
    <row r="691" spans="1:7" x14ac:dyDescent="0.35">
      <c r="B691" s="52" t="s">
        <v>437</v>
      </c>
      <c r="C691" s="52" t="s">
        <v>281</v>
      </c>
      <c r="E691">
        <v>1</v>
      </c>
      <c r="F691" s="53">
        <v>31.73</v>
      </c>
      <c r="G691" s="53">
        <f t="shared" ref="G691:G699" si="30">SUM(E691*F691)</f>
        <v>31.73</v>
      </c>
    </row>
    <row r="692" spans="1:7" x14ac:dyDescent="0.35">
      <c r="B692" s="52" t="s">
        <v>409</v>
      </c>
      <c r="C692" s="52" t="s">
        <v>281</v>
      </c>
      <c r="E692">
        <v>6</v>
      </c>
      <c r="F692" s="55">
        <v>3.53</v>
      </c>
      <c r="G692" s="53">
        <f t="shared" si="30"/>
        <v>21.18</v>
      </c>
    </row>
    <row r="693" spans="1:7" x14ac:dyDescent="0.35">
      <c r="B693" s="52" t="s">
        <v>438</v>
      </c>
      <c r="C693" s="52" t="s">
        <v>281</v>
      </c>
      <c r="E693">
        <v>1</v>
      </c>
      <c r="F693" s="55">
        <v>4.9000000000000004</v>
      </c>
      <c r="G693" s="53">
        <f t="shared" si="30"/>
        <v>4.9000000000000004</v>
      </c>
    </row>
    <row r="694" spans="1:7" x14ac:dyDescent="0.35">
      <c r="B694" s="52" t="s">
        <v>682</v>
      </c>
      <c r="C694" s="52" t="s">
        <v>281</v>
      </c>
      <c r="E694">
        <v>2</v>
      </c>
      <c r="F694" s="53">
        <v>55.87</v>
      </c>
      <c r="G694" s="53">
        <f t="shared" si="30"/>
        <v>111.74</v>
      </c>
    </row>
    <row r="695" spans="1:7" x14ac:dyDescent="0.35">
      <c r="B695" s="52" t="s">
        <v>652</v>
      </c>
      <c r="C695" s="52" t="s">
        <v>281</v>
      </c>
      <c r="E695">
        <v>2</v>
      </c>
      <c r="F695" s="53">
        <v>13.48</v>
      </c>
      <c r="G695" s="53">
        <f t="shared" si="30"/>
        <v>26.96</v>
      </c>
    </row>
    <row r="696" spans="1:7" x14ac:dyDescent="0.35">
      <c r="B696" s="52" t="s">
        <v>683</v>
      </c>
      <c r="C696" s="52" t="s">
        <v>281</v>
      </c>
      <c r="E696">
        <v>1</v>
      </c>
      <c r="F696" s="53">
        <v>162.84</v>
      </c>
      <c r="G696" s="53">
        <f t="shared" si="30"/>
        <v>162.84</v>
      </c>
    </row>
    <row r="697" spans="1:7" x14ac:dyDescent="0.35">
      <c r="B697" s="52" t="s">
        <v>451</v>
      </c>
      <c r="C697" s="52" t="s">
        <v>281</v>
      </c>
      <c r="E697">
        <v>1</v>
      </c>
      <c r="F697" s="53">
        <v>20.91</v>
      </c>
      <c r="G697" s="53">
        <f t="shared" si="30"/>
        <v>20.91</v>
      </c>
    </row>
    <row r="698" spans="1:7" x14ac:dyDescent="0.35">
      <c r="B698" s="52" t="s">
        <v>684</v>
      </c>
      <c r="C698" s="52" t="s">
        <v>281</v>
      </c>
      <c r="E698">
        <v>2</v>
      </c>
      <c r="F698" s="53">
        <v>64.709999999999994</v>
      </c>
      <c r="G698" s="53">
        <f t="shared" si="30"/>
        <v>129.41999999999999</v>
      </c>
    </row>
    <row r="699" spans="1:7" x14ac:dyDescent="0.35">
      <c r="B699" s="52" t="s">
        <v>666</v>
      </c>
      <c r="C699" s="52" t="s">
        <v>281</v>
      </c>
      <c r="E699">
        <v>1</v>
      </c>
      <c r="F699" s="53">
        <v>3</v>
      </c>
      <c r="G699" s="53">
        <f t="shared" si="30"/>
        <v>3</v>
      </c>
    </row>
    <row r="700" spans="1:7" x14ac:dyDescent="0.35">
      <c r="B700" s="52" t="s">
        <v>287</v>
      </c>
      <c r="G700" s="54">
        <f>SUM(G688:G699)</f>
        <v>619.61</v>
      </c>
    </row>
    <row r="702" spans="1:7" x14ac:dyDescent="0.35">
      <c r="A702" s="63">
        <v>6.44</v>
      </c>
      <c r="B702" s="56" t="s">
        <v>685</v>
      </c>
      <c r="C702" t="s">
        <v>281</v>
      </c>
      <c r="D702" s="50" t="s">
        <v>686</v>
      </c>
      <c r="F702" s="53"/>
      <c r="G702" s="53"/>
    </row>
    <row r="703" spans="1:7" x14ac:dyDescent="0.35">
      <c r="B703" t="s">
        <v>687</v>
      </c>
      <c r="C703" t="s">
        <v>281</v>
      </c>
      <c r="E703">
        <v>1</v>
      </c>
      <c r="F703" s="53">
        <v>4.05</v>
      </c>
      <c r="G703" s="53">
        <f t="shared" ref="G703:G709" si="31">SUM(E703*F703)</f>
        <v>4.05</v>
      </c>
    </row>
    <row r="704" spans="1:7" x14ac:dyDescent="0.35">
      <c r="B704" t="s">
        <v>688</v>
      </c>
      <c r="C704" t="s">
        <v>281</v>
      </c>
      <c r="E704">
        <v>2</v>
      </c>
      <c r="F704" s="53">
        <v>4.05</v>
      </c>
      <c r="G704" s="53">
        <f t="shared" si="31"/>
        <v>8.1</v>
      </c>
    </row>
    <row r="705" spans="1:7" x14ac:dyDescent="0.35">
      <c r="B705" s="52" t="s">
        <v>419</v>
      </c>
      <c r="C705" s="52" t="s">
        <v>281</v>
      </c>
      <c r="E705">
        <v>1</v>
      </c>
      <c r="F705" s="55">
        <v>10.029999999999999</v>
      </c>
      <c r="G705" s="53">
        <f t="shared" si="31"/>
        <v>10.029999999999999</v>
      </c>
    </row>
    <row r="706" spans="1:7" x14ac:dyDescent="0.35">
      <c r="B706" s="52" t="s">
        <v>409</v>
      </c>
      <c r="C706" s="52" t="s">
        <v>281</v>
      </c>
      <c r="E706">
        <v>10</v>
      </c>
      <c r="F706" s="55">
        <v>3.53</v>
      </c>
      <c r="G706" s="53">
        <f t="shared" si="31"/>
        <v>35.299999999999997</v>
      </c>
    </row>
    <row r="707" spans="1:7" x14ac:dyDescent="0.35">
      <c r="B707" s="52" t="s">
        <v>410</v>
      </c>
      <c r="C707" s="52" t="s">
        <v>281</v>
      </c>
      <c r="E707">
        <v>1</v>
      </c>
      <c r="F707" s="53">
        <v>18.63</v>
      </c>
      <c r="G707" s="53">
        <f t="shared" si="31"/>
        <v>18.63</v>
      </c>
    </row>
    <row r="708" spans="1:7" x14ac:dyDescent="0.35">
      <c r="B708" s="52" t="s">
        <v>411</v>
      </c>
      <c r="C708" s="52" t="s">
        <v>281</v>
      </c>
      <c r="E708">
        <v>1</v>
      </c>
      <c r="F708" s="53">
        <v>41.29</v>
      </c>
      <c r="G708" s="53">
        <f t="shared" si="31"/>
        <v>41.29</v>
      </c>
    </row>
    <row r="709" spans="1:7" x14ac:dyDescent="0.35">
      <c r="B709" s="52" t="s">
        <v>412</v>
      </c>
      <c r="C709" s="52" t="s">
        <v>281</v>
      </c>
      <c r="E709">
        <v>1</v>
      </c>
      <c r="F709" s="53">
        <v>4.57</v>
      </c>
      <c r="G709" s="53">
        <f t="shared" si="31"/>
        <v>4.57</v>
      </c>
    </row>
    <row r="710" spans="1:7" x14ac:dyDescent="0.35">
      <c r="G710" s="54">
        <f>SUM(G703:G707)</f>
        <v>76.11</v>
      </c>
    </row>
    <row r="712" spans="1:7" x14ac:dyDescent="0.35">
      <c r="A712" s="63"/>
      <c r="B712" s="56"/>
      <c r="C712" s="52"/>
    </row>
    <row r="713" spans="1:7" x14ac:dyDescent="0.35">
      <c r="A713" s="64" t="s">
        <v>689</v>
      </c>
      <c r="B713" s="56" t="s">
        <v>690</v>
      </c>
      <c r="D713" s="50" t="s">
        <v>691</v>
      </c>
      <c r="G713" s="53"/>
    </row>
    <row r="714" spans="1:7" x14ac:dyDescent="0.35">
      <c r="A714" s="62" t="s">
        <v>692</v>
      </c>
      <c r="B714" s="52" t="s">
        <v>407</v>
      </c>
      <c r="C714" t="s">
        <v>281</v>
      </c>
      <c r="D714" s="50" t="s">
        <v>282</v>
      </c>
      <c r="E714">
        <v>1</v>
      </c>
      <c r="F714" s="53">
        <v>41.2</v>
      </c>
      <c r="G714" s="53">
        <f>SUM(E714*F714)</f>
        <v>41.2</v>
      </c>
    </row>
    <row r="715" spans="1:7" x14ac:dyDescent="0.35">
      <c r="B715" s="52" t="s">
        <v>435</v>
      </c>
      <c r="C715" s="52" t="s">
        <v>281</v>
      </c>
      <c r="E715">
        <v>1</v>
      </c>
      <c r="F715" s="53">
        <v>11.79</v>
      </c>
      <c r="G715" s="53">
        <f>SUM(E715*F715)</f>
        <v>11.79</v>
      </c>
    </row>
    <row r="716" spans="1:7" x14ac:dyDescent="0.35">
      <c r="B716" s="52" t="s">
        <v>436</v>
      </c>
      <c r="C716" s="52" t="s">
        <v>281</v>
      </c>
      <c r="E716">
        <v>1</v>
      </c>
      <c r="F716" s="53">
        <v>15.95</v>
      </c>
      <c r="G716" s="53">
        <f>SUM(E716*F716)</f>
        <v>15.95</v>
      </c>
    </row>
    <row r="717" spans="1:7" x14ac:dyDescent="0.35">
      <c r="B717" s="52" t="s">
        <v>693</v>
      </c>
      <c r="C717" s="52" t="s">
        <v>281</v>
      </c>
      <c r="E717">
        <v>1</v>
      </c>
      <c r="F717" s="55">
        <v>10.029999999999999</v>
      </c>
      <c r="G717" s="53">
        <f t="shared" ref="G717:G723" si="32">SUM(E717*F717)</f>
        <v>10.029999999999999</v>
      </c>
    </row>
    <row r="718" spans="1:7" x14ac:dyDescent="0.35">
      <c r="B718" s="52" t="s">
        <v>409</v>
      </c>
      <c r="C718" s="52" t="s">
        <v>281</v>
      </c>
      <c r="E718">
        <v>10</v>
      </c>
      <c r="F718" s="55">
        <v>3.53</v>
      </c>
      <c r="G718" s="53">
        <f t="shared" si="32"/>
        <v>35.299999999999997</v>
      </c>
    </row>
    <row r="719" spans="1:7" x14ac:dyDescent="0.35">
      <c r="B719" s="52" t="s">
        <v>410</v>
      </c>
      <c r="C719" s="52" t="s">
        <v>281</v>
      </c>
      <c r="E719">
        <v>1</v>
      </c>
      <c r="F719" s="53">
        <v>18.63</v>
      </c>
      <c r="G719" s="53">
        <f t="shared" si="32"/>
        <v>18.63</v>
      </c>
    </row>
    <row r="720" spans="1:7" x14ac:dyDescent="0.35">
      <c r="B720" s="52" t="s">
        <v>411</v>
      </c>
      <c r="C720" s="52" t="s">
        <v>281</v>
      </c>
      <c r="E720">
        <v>1</v>
      </c>
      <c r="F720" s="53">
        <v>41.29</v>
      </c>
      <c r="G720" s="53">
        <f t="shared" si="32"/>
        <v>41.29</v>
      </c>
    </row>
    <row r="721" spans="1:7" x14ac:dyDescent="0.35">
      <c r="B721" s="52" t="s">
        <v>412</v>
      </c>
      <c r="C721" s="52" t="s">
        <v>281</v>
      </c>
      <c r="E721">
        <v>1</v>
      </c>
      <c r="F721" s="53">
        <v>4.57</v>
      </c>
      <c r="G721" s="53">
        <f t="shared" si="32"/>
        <v>4.57</v>
      </c>
    </row>
    <row r="722" spans="1:7" x14ac:dyDescent="0.35">
      <c r="B722" s="52" t="s">
        <v>654</v>
      </c>
      <c r="C722" s="52" t="s">
        <v>281</v>
      </c>
      <c r="E722">
        <v>2</v>
      </c>
      <c r="F722" s="53">
        <v>12.82</v>
      </c>
      <c r="G722" s="53">
        <f t="shared" si="32"/>
        <v>25.64</v>
      </c>
    </row>
    <row r="723" spans="1:7" x14ac:dyDescent="0.35">
      <c r="B723" s="52" t="s">
        <v>439</v>
      </c>
      <c r="C723" s="52" t="s">
        <v>281</v>
      </c>
      <c r="E723">
        <v>2</v>
      </c>
      <c r="F723" s="53">
        <v>13.48</v>
      </c>
      <c r="G723" s="53">
        <f t="shared" si="32"/>
        <v>26.96</v>
      </c>
    </row>
    <row r="724" spans="1:7" x14ac:dyDescent="0.35">
      <c r="B724" s="52" t="s">
        <v>287</v>
      </c>
      <c r="G724" s="54">
        <f>SUM(G714:G723)</f>
        <v>231.35999999999999</v>
      </c>
    </row>
    <row r="726" spans="1:7" x14ac:dyDescent="0.35">
      <c r="A726" s="64" t="s">
        <v>694</v>
      </c>
      <c r="B726" s="56" t="s">
        <v>695</v>
      </c>
      <c r="D726" s="50" t="s">
        <v>696</v>
      </c>
    </row>
    <row r="727" spans="1:7" x14ac:dyDescent="0.35">
      <c r="A727" s="62" t="s">
        <v>692</v>
      </c>
      <c r="B727" s="52" t="s">
        <v>418</v>
      </c>
      <c r="C727" t="s">
        <v>281</v>
      </c>
      <c r="D727" s="50" t="s">
        <v>282</v>
      </c>
      <c r="E727">
        <v>1</v>
      </c>
      <c r="F727" s="53">
        <v>50.85</v>
      </c>
      <c r="G727" s="53">
        <f>SUM(E727*F727)</f>
        <v>50.85</v>
      </c>
    </row>
    <row r="728" spans="1:7" x14ac:dyDescent="0.35">
      <c r="B728" s="52" t="s">
        <v>435</v>
      </c>
      <c r="C728" s="52" t="s">
        <v>281</v>
      </c>
      <c r="E728">
        <v>1</v>
      </c>
      <c r="F728" s="53">
        <v>11.79</v>
      </c>
      <c r="G728" s="53">
        <f>SUM(E728*F728)</f>
        <v>11.79</v>
      </c>
    </row>
    <row r="729" spans="1:7" x14ac:dyDescent="0.35">
      <c r="B729" s="52" t="s">
        <v>436</v>
      </c>
      <c r="C729" s="52" t="s">
        <v>281</v>
      </c>
      <c r="E729">
        <v>1</v>
      </c>
      <c r="F729" s="53">
        <v>15.95</v>
      </c>
      <c r="G729" s="53">
        <f>SUM(E729*F729)</f>
        <v>15.95</v>
      </c>
    </row>
    <row r="730" spans="1:7" x14ac:dyDescent="0.35">
      <c r="B730" s="52" t="s">
        <v>419</v>
      </c>
      <c r="C730" s="52" t="s">
        <v>281</v>
      </c>
      <c r="E730">
        <v>1</v>
      </c>
      <c r="F730" s="55">
        <v>10.029999999999999</v>
      </c>
      <c r="G730" s="53">
        <f t="shared" ref="G730:G736" si="33">SUM(E730*F730)</f>
        <v>10.029999999999999</v>
      </c>
    </row>
    <row r="731" spans="1:7" x14ac:dyDescent="0.35">
      <c r="B731" s="52" t="s">
        <v>409</v>
      </c>
      <c r="C731" s="52" t="s">
        <v>281</v>
      </c>
      <c r="E731">
        <v>10</v>
      </c>
      <c r="F731" s="55">
        <v>3.53</v>
      </c>
      <c r="G731" s="53">
        <f t="shared" si="33"/>
        <v>35.299999999999997</v>
      </c>
    </row>
    <row r="732" spans="1:7" x14ac:dyDescent="0.35">
      <c r="B732" s="52" t="s">
        <v>428</v>
      </c>
      <c r="C732" s="52" t="s">
        <v>281</v>
      </c>
      <c r="E732">
        <v>1</v>
      </c>
      <c r="F732" s="53">
        <v>18.63</v>
      </c>
      <c r="G732" s="53">
        <f t="shared" si="33"/>
        <v>18.63</v>
      </c>
    </row>
    <row r="733" spans="1:7" x14ac:dyDescent="0.35">
      <c r="B733" s="52" t="s">
        <v>411</v>
      </c>
      <c r="C733" s="52" t="s">
        <v>281</v>
      </c>
      <c r="E733">
        <v>1</v>
      </c>
      <c r="F733" s="53">
        <v>41.29</v>
      </c>
      <c r="G733" s="53">
        <f t="shared" si="33"/>
        <v>41.29</v>
      </c>
    </row>
    <row r="734" spans="1:7" x14ac:dyDescent="0.35">
      <c r="B734" s="52" t="s">
        <v>412</v>
      </c>
      <c r="C734" s="52" t="s">
        <v>281</v>
      </c>
      <c r="E734">
        <v>1</v>
      </c>
      <c r="F734" s="53">
        <v>4.57</v>
      </c>
      <c r="G734" s="53">
        <f t="shared" si="33"/>
        <v>4.57</v>
      </c>
    </row>
    <row r="735" spans="1:7" x14ac:dyDescent="0.35">
      <c r="B735" s="52" t="s">
        <v>660</v>
      </c>
      <c r="C735" s="52" t="s">
        <v>281</v>
      </c>
      <c r="E735">
        <v>2</v>
      </c>
      <c r="F735" s="53">
        <v>12.55</v>
      </c>
      <c r="G735" s="53">
        <f t="shared" si="33"/>
        <v>25.1</v>
      </c>
    </row>
    <row r="736" spans="1:7" x14ac:dyDescent="0.35">
      <c r="B736" s="52" t="s">
        <v>421</v>
      </c>
      <c r="C736" s="52" t="s">
        <v>281</v>
      </c>
      <c r="E736">
        <v>2</v>
      </c>
      <c r="F736" s="53">
        <v>13.9</v>
      </c>
      <c r="G736" s="53">
        <f t="shared" si="33"/>
        <v>27.8</v>
      </c>
    </row>
    <row r="737" spans="1:7" x14ac:dyDescent="0.35">
      <c r="B737" s="52" t="s">
        <v>287</v>
      </c>
      <c r="G737" s="54">
        <f>SUM(G727:G736)</f>
        <v>241.31</v>
      </c>
    </row>
    <row r="739" spans="1:7" x14ac:dyDescent="0.35">
      <c r="A739" s="64" t="s">
        <v>697</v>
      </c>
      <c r="B739" s="56" t="s">
        <v>698</v>
      </c>
      <c r="D739" s="50" t="s">
        <v>699</v>
      </c>
    </row>
    <row r="740" spans="1:7" x14ac:dyDescent="0.35">
      <c r="A740" s="62" t="s">
        <v>692</v>
      </c>
      <c r="B740" s="52" t="s">
        <v>426</v>
      </c>
      <c r="C740" t="s">
        <v>281</v>
      </c>
      <c r="D740" s="50" t="s">
        <v>282</v>
      </c>
      <c r="E740">
        <v>1</v>
      </c>
      <c r="F740" s="53">
        <v>84.64</v>
      </c>
      <c r="G740" s="53">
        <f>SUM(E740*F740)</f>
        <v>84.64</v>
      </c>
    </row>
    <row r="741" spans="1:7" x14ac:dyDescent="0.35">
      <c r="B741" s="52" t="s">
        <v>435</v>
      </c>
      <c r="C741" s="52" t="s">
        <v>281</v>
      </c>
      <c r="E741">
        <v>1</v>
      </c>
      <c r="F741" s="53">
        <v>11.79</v>
      </c>
      <c r="G741" s="53">
        <f>SUM(E741*F741)</f>
        <v>11.79</v>
      </c>
    </row>
    <row r="742" spans="1:7" x14ac:dyDescent="0.35">
      <c r="B742" s="52" t="s">
        <v>436</v>
      </c>
      <c r="C742" s="52" t="s">
        <v>281</v>
      </c>
      <c r="E742">
        <v>1</v>
      </c>
      <c r="F742" s="53">
        <v>15.95</v>
      </c>
      <c r="G742" s="53">
        <f>SUM(E742*F742)</f>
        <v>15.95</v>
      </c>
    </row>
    <row r="743" spans="1:7" x14ac:dyDescent="0.35">
      <c r="B743" s="52" t="s">
        <v>419</v>
      </c>
      <c r="C743" s="52" t="s">
        <v>281</v>
      </c>
      <c r="E743">
        <v>1</v>
      </c>
      <c r="F743" s="55">
        <v>10.029999999999999</v>
      </c>
      <c r="G743" s="53">
        <f t="shared" ref="G743:G749" si="34">SUM(E743*F743)</f>
        <v>10.029999999999999</v>
      </c>
    </row>
    <row r="744" spans="1:7" x14ac:dyDescent="0.35">
      <c r="B744" s="52" t="s">
        <v>409</v>
      </c>
      <c r="C744" s="52" t="s">
        <v>281</v>
      </c>
      <c r="E744">
        <v>10</v>
      </c>
      <c r="F744" s="55">
        <v>3.53</v>
      </c>
      <c r="G744" s="53">
        <f t="shared" si="34"/>
        <v>35.299999999999997</v>
      </c>
    </row>
    <row r="745" spans="1:7" x14ac:dyDescent="0.35">
      <c r="B745" s="52" t="s">
        <v>410</v>
      </c>
      <c r="C745" s="52" t="s">
        <v>281</v>
      </c>
      <c r="E745">
        <v>1</v>
      </c>
      <c r="F745" s="53">
        <v>18.63</v>
      </c>
      <c r="G745" s="53">
        <f t="shared" si="34"/>
        <v>18.63</v>
      </c>
    </row>
    <row r="746" spans="1:7" x14ac:dyDescent="0.35">
      <c r="B746" s="52" t="s">
        <v>411</v>
      </c>
      <c r="C746" s="52" t="s">
        <v>281</v>
      </c>
      <c r="E746">
        <v>1</v>
      </c>
      <c r="F746" s="53">
        <v>41.29</v>
      </c>
      <c r="G746" s="53">
        <f t="shared" si="34"/>
        <v>41.29</v>
      </c>
    </row>
    <row r="747" spans="1:7" x14ac:dyDescent="0.35">
      <c r="B747" s="52" t="s">
        <v>412</v>
      </c>
      <c r="C747" s="52" t="s">
        <v>281</v>
      </c>
      <c r="E747">
        <v>1</v>
      </c>
      <c r="F747" s="53">
        <v>4.57</v>
      </c>
      <c r="G747" s="53">
        <f t="shared" si="34"/>
        <v>4.57</v>
      </c>
    </row>
    <row r="748" spans="1:7" x14ac:dyDescent="0.35">
      <c r="B748" s="52" t="s">
        <v>665</v>
      </c>
      <c r="C748" s="52" t="s">
        <v>281</v>
      </c>
      <c r="E748">
        <v>2</v>
      </c>
      <c r="F748" s="53">
        <v>18.84</v>
      </c>
      <c r="G748" s="53">
        <f t="shared" si="34"/>
        <v>37.68</v>
      </c>
    </row>
    <row r="749" spans="1:7" x14ac:dyDescent="0.35">
      <c r="B749" s="52" t="s">
        <v>430</v>
      </c>
      <c r="C749" s="52" t="s">
        <v>281</v>
      </c>
      <c r="E749">
        <v>2</v>
      </c>
      <c r="F749" s="53">
        <v>21.32</v>
      </c>
      <c r="G749" s="53">
        <f t="shared" si="34"/>
        <v>42.64</v>
      </c>
    </row>
    <row r="750" spans="1:7" x14ac:dyDescent="0.35">
      <c r="B750" s="52" t="s">
        <v>287</v>
      </c>
      <c r="G750" s="54">
        <f>SUM(G740:G749)</f>
        <v>302.52</v>
      </c>
    </row>
    <row r="752" spans="1:7" x14ac:dyDescent="0.35">
      <c r="A752" s="64" t="s">
        <v>700</v>
      </c>
      <c r="B752" s="56" t="s">
        <v>701</v>
      </c>
      <c r="D752" s="50" t="s">
        <v>702</v>
      </c>
    </row>
    <row r="753" spans="1:7" x14ac:dyDescent="0.35">
      <c r="A753" s="62" t="s">
        <v>692</v>
      </c>
      <c r="B753" s="52" t="s">
        <v>703</v>
      </c>
      <c r="C753" t="s">
        <v>281</v>
      </c>
      <c r="D753" s="50" t="s">
        <v>282</v>
      </c>
      <c r="E753">
        <v>1</v>
      </c>
      <c r="F753" s="53">
        <v>181.75</v>
      </c>
      <c r="G753" s="53">
        <f>SUM(E753*F753)</f>
        <v>181.75</v>
      </c>
    </row>
    <row r="754" spans="1:7" x14ac:dyDescent="0.35">
      <c r="B754" s="52" t="s">
        <v>435</v>
      </c>
      <c r="C754" s="52" t="s">
        <v>281</v>
      </c>
      <c r="E754">
        <v>1</v>
      </c>
      <c r="F754" s="53">
        <v>11.79</v>
      </c>
      <c r="G754" s="53">
        <f>SUM(E754*F754)</f>
        <v>11.79</v>
      </c>
    </row>
    <row r="755" spans="1:7" x14ac:dyDescent="0.35">
      <c r="B755" s="52" t="s">
        <v>436</v>
      </c>
      <c r="C755" s="52" t="s">
        <v>281</v>
      </c>
      <c r="E755">
        <v>1</v>
      </c>
      <c r="F755" s="53">
        <v>15.95</v>
      </c>
      <c r="G755" s="53">
        <f>SUM(E755*F755)</f>
        <v>15.95</v>
      </c>
    </row>
    <row r="756" spans="1:7" x14ac:dyDescent="0.35">
      <c r="B756" s="52" t="s">
        <v>419</v>
      </c>
      <c r="C756" s="52" t="s">
        <v>281</v>
      </c>
      <c r="E756">
        <v>1</v>
      </c>
      <c r="F756" s="55">
        <v>10.029999999999999</v>
      </c>
      <c r="G756" s="53">
        <f t="shared" ref="G756:G762" si="35">SUM(E756*F756)</f>
        <v>10.029999999999999</v>
      </c>
    </row>
    <row r="757" spans="1:7" x14ac:dyDescent="0.35">
      <c r="B757" s="52" t="s">
        <v>409</v>
      </c>
      <c r="C757" s="52" t="s">
        <v>281</v>
      </c>
      <c r="E757">
        <v>10</v>
      </c>
      <c r="F757" s="55">
        <v>3.53</v>
      </c>
      <c r="G757" s="53">
        <f t="shared" si="35"/>
        <v>35.299999999999997</v>
      </c>
    </row>
    <row r="758" spans="1:7" x14ac:dyDescent="0.35">
      <c r="B758" s="52" t="s">
        <v>410</v>
      </c>
      <c r="C758" s="52" t="s">
        <v>281</v>
      </c>
      <c r="E758">
        <v>1</v>
      </c>
      <c r="F758" s="53">
        <v>18.63</v>
      </c>
      <c r="G758" s="53">
        <f t="shared" si="35"/>
        <v>18.63</v>
      </c>
    </row>
    <row r="759" spans="1:7" x14ac:dyDescent="0.35">
      <c r="B759" s="52" t="s">
        <v>411</v>
      </c>
      <c r="C759" s="52" t="s">
        <v>281</v>
      </c>
      <c r="E759">
        <v>1</v>
      </c>
      <c r="F759" s="53">
        <v>41.29</v>
      </c>
      <c r="G759" s="53">
        <f t="shared" si="35"/>
        <v>41.29</v>
      </c>
    </row>
    <row r="760" spans="1:7" x14ac:dyDescent="0.35">
      <c r="B760" s="52" t="s">
        <v>412</v>
      </c>
      <c r="C760" s="52" t="s">
        <v>281</v>
      </c>
      <c r="E760">
        <v>1</v>
      </c>
      <c r="F760" s="53">
        <v>4.57</v>
      </c>
      <c r="G760" s="53">
        <f t="shared" si="35"/>
        <v>4.57</v>
      </c>
    </row>
    <row r="761" spans="1:7" x14ac:dyDescent="0.35">
      <c r="B761" s="52" t="s">
        <v>704</v>
      </c>
      <c r="C761" s="52" t="s">
        <v>281</v>
      </c>
      <c r="E761">
        <v>2</v>
      </c>
      <c r="F761" s="53">
        <v>29.15</v>
      </c>
      <c r="G761" s="53">
        <f t="shared" si="35"/>
        <v>58.3</v>
      </c>
    </row>
    <row r="762" spans="1:7" x14ac:dyDescent="0.35">
      <c r="B762" s="52" t="s">
        <v>705</v>
      </c>
      <c r="C762" s="52" t="s">
        <v>281</v>
      </c>
      <c r="E762">
        <v>2</v>
      </c>
      <c r="F762" s="53">
        <v>35.53</v>
      </c>
      <c r="G762" s="53">
        <f t="shared" si="35"/>
        <v>71.06</v>
      </c>
    </row>
    <row r="763" spans="1:7" x14ac:dyDescent="0.35">
      <c r="B763" s="52" t="s">
        <v>287</v>
      </c>
      <c r="G763" s="54">
        <f>SUM(G753:G762)</f>
        <v>448.67</v>
      </c>
    </row>
    <row r="765" spans="1:7" x14ac:dyDescent="0.35">
      <c r="A765" s="64" t="s">
        <v>706</v>
      </c>
      <c r="B765" s="56" t="s">
        <v>707</v>
      </c>
      <c r="D765" s="50" t="s">
        <v>708</v>
      </c>
    </row>
    <row r="766" spans="1:7" x14ac:dyDescent="0.35">
      <c r="A766" s="62" t="s">
        <v>692</v>
      </c>
      <c r="B766" s="52" t="s">
        <v>709</v>
      </c>
      <c r="C766" t="s">
        <v>281</v>
      </c>
      <c r="D766" s="50" t="s">
        <v>282</v>
      </c>
      <c r="E766">
        <v>1</v>
      </c>
      <c r="F766" s="53">
        <v>247.96</v>
      </c>
      <c r="G766" s="53">
        <f>SUM(E766*F766)</f>
        <v>247.96</v>
      </c>
    </row>
    <row r="767" spans="1:7" x14ac:dyDescent="0.35">
      <c r="B767" s="52" t="s">
        <v>435</v>
      </c>
      <c r="C767" s="52" t="s">
        <v>281</v>
      </c>
      <c r="E767">
        <v>2</v>
      </c>
      <c r="F767" s="53">
        <v>11.79</v>
      </c>
      <c r="G767" s="53">
        <f>SUM(E767*F767)</f>
        <v>23.58</v>
      </c>
    </row>
    <row r="768" spans="1:7" x14ac:dyDescent="0.35">
      <c r="B768" s="52" t="s">
        <v>436</v>
      </c>
      <c r="C768" s="52" t="s">
        <v>281</v>
      </c>
      <c r="E768">
        <v>2</v>
      </c>
      <c r="F768" s="53">
        <v>15.95</v>
      </c>
      <c r="G768" s="53">
        <f>SUM(E768*F768)</f>
        <v>31.9</v>
      </c>
    </row>
    <row r="769" spans="1:7" x14ac:dyDescent="0.35">
      <c r="B769" s="52" t="s">
        <v>419</v>
      </c>
      <c r="C769" s="52" t="s">
        <v>281</v>
      </c>
      <c r="E769">
        <v>1</v>
      </c>
      <c r="F769" s="55">
        <v>10.029999999999999</v>
      </c>
      <c r="G769" s="53">
        <f t="shared" ref="G769:G775" si="36">SUM(E769*F769)</f>
        <v>10.029999999999999</v>
      </c>
    </row>
    <row r="770" spans="1:7" x14ac:dyDescent="0.35">
      <c r="B770" s="52" t="s">
        <v>409</v>
      </c>
      <c r="C770" s="52" t="s">
        <v>281</v>
      </c>
      <c r="E770">
        <v>10</v>
      </c>
      <c r="F770" s="55">
        <v>3.53</v>
      </c>
      <c r="G770" s="53">
        <f t="shared" si="36"/>
        <v>35.299999999999997</v>
      </c>
    </row>
    <row r="771" spans="1:7" x14ac:dyDescent="0.35">
      <c r="B771" s="52" t="s">
        <v>410</v>
      </c>
      <c r="C771" s="52" t="s">
        <v>281</v>
      </c>
      <c r="E771">
        <v>1</v>
      </c>
      <c r="F771" s="53">
        <v>18.63</v>
      </c>
      <c r="G771" s="53">
        <f t="shared" si="36"/>
        <v>18.63</v>
      </c>
    </row>
    <row r="772" spans="1:7" x14ac:dyDescent="0.35">
      <c r="B772" s="52" t="s">
        <v>411</v>
      </c>
      <c r="C772" s="52" t="s">
        <v>281</v>
      </c>
      <c r="E772">
        <v>1</v>
      </c>
      <c r="F772" s="53">
        <v>41.29</v>
      </c>
      <c r="G772" s="53">
        <f t="shared" si="36"/>
        <v>41.29</v>
      </c>
    </row>
    <row r="773" spans="1:7" x14ac:dyDescent="0.35">
      <c r="B773" s="52" t="s">
        <v>412</v>
      </c>
      <c r="C773" s="52" t="s">
        <v>281</v>
      </c>
      <c r="E773">
        <v>1</v>
      </c>
      <c r="F773" s="53">
        <v>4.57</v>
      </c>
      <c r="G773" s="53">
        <f t="shared" si="36"/>
        <v>4.57</v>
      </c>
    </row>
    <row r="774" spans="1:7" x14ac:dyDescent="0.35">
      <c r="B774" s="52" t="s">
        <v>678</v>
      </c>
      <c r="C774" s="52" t="s">
        <v>281</v>
      </c>
      <c r="E774">
        <v>2</v>
      </c>
      <c r="F774" s="53">
        <v>53.67</v>
      </c>
      <c r="G774" s="53">
        <f t="shared" si="36"/>
        <v>107.34</v>
      </c>
    </row>
    <row r="775" spans="1:7" x14ac:dyDescent="0.35">
      <c r="B775" s="52" t="s">
        <v>710</v>
      </c>
      <c r="C775" s="52" t="s">
        <v>281</v>
      </c>
      <c r="E775">
        <v>2</v>
      </c>
      <c r="F775" s="53">
        <v>49.11</v>
      </c>
      <c r="G775" s="53">
        <f t="shared" si="36"/>
        <v>98.22</v>
      </c>
    </row>
    <row r="776" spans="1:7" x14ac:dyDescent="0.35">
      <c r="B776" s="52" t="s">
        <v>287</v>
      </c>
      <c r="G776" s="54">
        <f>SUM(G766:G775)</f>
        <v>618.82000000000005</v>
      </c>
    </row>
    <row r="778" spans="1:7" x14ac:dyDescent="0.35">
      <c r="A778" s="64" t="s">
        <v>711</v>
      </c>
      <c r="B778" s="56" t="s">
        <v>712</v>
      </c>
      <c r="D778" s="50" t="s">
        <v>713</v>
      </c>
    </row>
    <row r="779" spans="1:7" x14ac:dyDescent="0.35">
      <c r="A779" s="62" t="s">
        <v>692</v>
      </c>
      <c r="B779" s="52" t="s">
        <v>714</v>
      </c>
      <c r="C779" t="s">
        <v>281</v>
      </c>
      <c r="D779" s="50" t="s">
        <v>282</v>
      </c>
      <c r="E779">
        <v>1</v>
      </c>
      <c r="F779" s="53">
        <v>367.78</v>
      </c>
      <c r="G779" s="53">
        <f>SUM(E779*F779)</f>
        <v>367.78</v>
      </c>
    </row>
    <row r="780" spans="1:7" x14ac:dyDescent="0.35">
      <c r="B780" s="52" t="s">
        <v>435</v>
      </c>
      <c r="C780" s="52" t="s">
        <v>281</v>
      </c>
      <c r="E780">
        <v>2</v>
      </c>
      <c r="F780" s="53">
        <v>11.79</v>
      </c>
      <c r="G780" s="53">
        <f>SUM(E780*F780)</f>
        <v>23.58</v>
      </c>
    </row>
    <row r="781" spans="1:7" x14ac:dyDescent="0.35">
      <c r="B781" s="52" t="s">
        <v>436</v>
      </c>
      <c r="C781" s="52" t="s">
        <v>281</v>
      </c>
      <c r="E781">
        <v>2</v>
      </c>
      <c r="F781" s="53">
        <v>15.95</v>
      </c>
      <c r="G781" s="53">
        <f>SUM(E781*F781)</f>
        <v>31.9</v>
      </c>
    </row>
    <row r="782" spans="1:7" x14ac:dyDescent="0.35">
      <c r="B782" s="52" t="s">
        <v>419</v>
      </c>
      <c r="C782" s="52" t="s">
        <v>281</v>
      </c>
      <c r="E782">
        <v>1</v>
      </c>
      <c r="F782" s="55">
        <v>10.029999999999999</v>
      </c>
      <c r="G782" s="53">
        <f t="shared" ref="G782:G788" si="37">SUM(E782*F782)</f>
        <v>10.029999999999999</v>
      </c>
    </row>
    <row r="783" spans="1:7" x14ac:dyDescent="0.35">
      <c r="B783" s="52" t="s">
        <v>409</v>
      </c>
      <c r="C783" s="52" t="s">
        <v>281</v>
      </c>
      <c r="E783">
        <v>10</v>
      </c>
      <c r="F783" s="55">
        <v>3.53</v>
      </c>
      <c r="G783" s="53">
        <f t="shared" si="37"/>
        <v>35.299999999999997</v>
      </c>
    </row>
    <row r="784" spans="1:7" x14ac:dyDescent="0.35">
      <c r="B784" s="52" t="s">
        <v>410</v>
      </c>
      <c r="C784" s="52" t="s">
        <v>281</v>
      </c>
      <c r="E784">
        <v>1</v>
      </c>
      <c r="F784" s="53">
        <v>18.63</v>
      </c>
      <c r="G784" s="53">
        <f t="shared" si="37"/>
        <v>18.63</v>
      </c>
    </row>
    <row r="785" spans="1:7" x14ac:dyDescent="0.35">
      <c r="B785" s="52" t="s">
        <v>411</v>
      </c>
      <c r="C785" s="52" t="s">
        <v>281</v>
      </c>
      <c r="E785">
        <v>1</v>
      </c>
      <c r="F785" s="53">
        <v>41.29</v>
      </c>
      <c r="G785" s="53">
        <f t="shared" si="37"/>
        <v>41.29</v>
      </c>
    </row>
    <row r="786" spans="1:7" x14ac:dyDescent="0.35">
      <c r="B786" s="52" t="s">
        <v>412</v>
      </c>
      <c r="C786" s="52" t="s">
        <v>281</v>
      </c>
      <c r="E786">
        <v>1</v>
      </c>
      <c r="F786" s="53">
        <v>4.57</v>
      </c>
      <c r="G786" s="53">
        <f t="shared" si="37"/>
        <v>4.57</v>
      </c>
    </row>
    <row r="787" spans="1:7" x14ac:dyDescent="0.35">
      <c r="B787" s="52" t="s">
        <v>684</v>
      </c>
      <c r="C787" s="52" t="s">
        <v>281</v>
      </c>
      <c r="E787">
        <v>2</v>
      </c>
      <c r="F787" s="53">
        <v>64.709999999999994</v>
      </c>
      <c r="G787" s="53">
        <f t="shared" si="37"/>
        <v>129.41999999999999</v>
      </c>
    </row>
    <row r="788" spans="1:7" x14ac:dyDescent="0.35">
      <c r="B788" s="52" t="s">
        <v>682</v>
      </c>
      <c r="C788" s="52" t="s">
        <v>281</v>
      </c>
      <c r="E788">
        <v>2</v>
      </c>
      <c r="F788" s="53">
        <v>55.87</v>
      </c>
      <c r="G788" s="53">
        <f t="shared" si="37"/>
        <v>111.74</v>
      </c>
    </row>
    <row r="789" spans="1:7" x14ac:dyDescent="0.35">
      <c r="B789" s="52" t="s">
        <v>287</v>
      </c>
      <c r="G789" s="54">
        <f>SUM(G779:G788)</f>
        <v>774.2399999999999</v>
      </c>
    </row>
    <row r="791" spans="1:7" x14ac:dyDescent="0.35">
      <c r="A791" s="64" t="s">
        <v>715</v>
      </c>
      <c r="B791" s="56" t="s">
        <v>716</v>
      </c>
      <c r="D791" s="50" t="s">
        <v>717</v>
      </c>
    </row>
    <row r="792" spans="1:7" x14ac:dyDescent="0.35">
      <c r="B792" s="52" t="s">
        <v>435</v>
      </c>
      <c r="C792" s="52" t="s">
        <v>281</v>
      </c>
      <c r="E792">
        <v>0.5</v>
      </c>
      <c r="F792" s="53">
        <v>11.79</v>
      </c>
      <c r="G792" s="53">
        <f>SUM(E792*F792)</f>
        <v>5.8949999999999996</v>
      </c>
    </row>
    <row r="793" spans="1:7" x14ac:dyDescent="0.35">
      <c r="B793" s="52" t="s">
        <v>436</v>
      </c>
      <c r="C793" s="52" t="s">
        <v>281</v>
      </c>
      <c r="E793">
        <v>0.5</v>
      </c>
      <c r="F793" s="53">
        <v>15.95</v>
      </c>
      <c r="G793" s="53">
        <f>SUM(E793*F793)</f>
        <v>7.9749999999999996</v>
      </c>
    </row>
    <row r="794" spans="1:7" x14ac:dyDescent="0.35">
      <c r="B794" s="52" t="s">
        <v>718</v>
      </c>
      <c r="C794" s="52" t="s">
        <v>281</v>
      </c>
      <c r="E794">
        <v>2</v>
      </c>
      <c r="F794" s="53">
        <v>15.4</v>
      </c>
      <c r="G794" s="53">
        <f>SUM(E794*F794)</f>
        <v>30.8</v>
      </c>
    </row>
    <row r="795" spans="1:7" x14ac:dyDescent="0.35">
      <c r="G795" s="54">
        <f>SUM(G792:G794)</f>
        <v>44.67</v>
      </c>
    </row>
    <row r="797" spans="1:7" x14ac:dyDescent="0.35">
      <c r="A797" s="64" t="s">
        <v>719</v>
      </c>
      <c r="B797" s="56" t="s">
        <v>720</v>
      </c>
      <c r="D797" s="50" t="s">
        <v>721</v>
      </c>
    </row>
    <row r="798" spans="1:7" x14ac:dyDescent="0.35">
      <c r="B798" s="52" t="s">
        <v>435</v>
      </c>
      <c r="C798" s="52" t="s">
        <v>281</v>
      </c>
      <c r="E798">
        <v>0.5</v>
      </c>
      <c r="F798" s="53">
        <v>11.79</v>
      </c>
      <c r="G798" s="53">
        <f>SUM(E798*F798)</f>
        <v>5.8949999999999996</v>
      </c>
    </row>
    <row r="799" spans="1:7" x14ac:dyDescent="0.35">
      <c r="B799" s="52" t="s">
        <v>436</v>
      </c>
      <c r="C799" s="52" t="s">
        <v>281</v>
      </c>
      <c r="E799">
        <v>0.5</v>
      </c>
      <c r="F799" s="53">
        <v>15.95</v>
      </c>
      <c r="G799" s="53">
        <f>SUM(E799*F799)</f>
        <v>7.9749999999999996</v>
      </c>
    </row>
    <row r="800" spans="1:7" x14ac:dyDescent="0.35">
      <c r="B800" s="52" t="s">
        <v>722</v>
      </c>
      <c r="C800" s="52" t="s">
        <v>281</v>
      </c>
      <c r="E800">
        <v>2</v>
      </c>
      <c r="F800" s="53">
        <v>16.8</v>
      </c>
      <c r="G800" s="53">
        <f>SUM(E800*F800)</f>
        <v>33.6</v>
      </c>
    </row>
    <row r="801" spans="1:7" x14ac:dyDescent="0.35">
      <c r="G801" s="54">
        <f>SUM(G798:G800)</f>
        <v>47.47</v>
      </c>
    </row>
    <row r="803" spans="1:7" x14ac:dyDescent="0.35">
      <c r="A803" s="65" t="s">
        <v>723</v>
      </c>
      <c r="B803" s="56" t="s">
        <v>724</v>
      </c>
      <c r="D803" s="50" t="s">
        <v>725</v>
      </c>
    </row>
    <row r="804" spans="1:7" x14ac:dyDescent="0.35">
      <c r="B804" s="52" t="s">
        <v>435</v>
      </c>
      <c r="C804" s="52" t="s">
        <v>281</v>
      </c>
      <c r="E804">
        <v>0.5</v>
      </c>
      <c r="F804" s="53">
        <v>11.79</v>
      </c>
      <c r="G804" s="53">
        <f>SUM(E804*F804)</f>
        <v>5.8949999999999996</v>
      </c>
    </row>
    <row r="805" spans="1:7" x14ac:dyDescent="0.35">
      <c r="B805" s="52" t="s">
        <v>436</v>
      </c>
      <c r="C805" s="52" t="s">
        <v>281</v>
      </c>
      <c r="E805">
        <v>0.5</v>
      </c>
      <c r="F805" s="53">
        <v>15.95</v>
      </c>
      <c r="G805" s="53">
        <f>SUM(E805*F805)</f>
        <v>7.9749999999999996</v>
      </c>
    </row>
    <row r="806" spans="1:7" x14ac:dyDescent="0.35">
      <c r="B806" s="52" t="s">
        <v>726</v>
      </c>
      <c r="C806" s="52" t="s">
        <v>281</v>
      </c>
      <c r="E806">
        <v>2</v>
      </c>
      <c r="F806" s="53">
        <v>19.54</v>
      </c>
      <c r="G806" s="53">
        <f>SUM(E806*F806)</f>
        <v>39.08</v>
      </c>
    </row>
    <row r="807" spans="1:7" x14ac:dyDescent="0.35">
      <c r="G807" s="54">
        <f>SUM(G804:G806)</f>
        <v>52.949999999999996</v>
      </c>
    </row>
    <row r="809" spans="1:7" x14ac:dyDescent="0.35">
      <c r="A809" s="65" t="s">
        <v>727</v>
      </c>
      <c r="B809" s="56" t="s">
        <v>728</v>
      </c>
      <c r="D809" s="50" t="s">
        <v>729</v>
      </c>
    </row>
    <row r="810" spans="1:7" x14ac:dyDescent="0.35">
      <c r="B810" s="52" t="s">
        <v>435</v>
      </c>
      <c r="C810" s="52" t="s">
        <v>281</v>
      </c>
      <c r="E810">
        <v>0.5</v>
      </c>
      <c r="F810" s="53">
        <v>11.79</v>
      </c>
      <c r="G810" s="53">
        <f>SUM(E810*F810)</f>
        <v>5.8949999999999996</v>
      </c>
    </row>
    <row r="811" spans="1:7" x14ac:dyDescent="0.35">
      <c r="B811" s="52" t="s">
        <v>436</v>
      </c>
      <c r="C811" s="52" t="s">
        <v>281</v>
      </c>
      <c r="E811">
        <v>0.5</v>
      </c>
      <c r="F811" s="53">
        <v>15.95</v>
      </c>
      <c r="G811" s="53">
        <f>SUM(E811*F811)</f>
        <v>7.9749999999999996</v>
      </c>
    </row>
    <row r="812" spans="1:7" x14ac:dyDescent="0.35">
      <c r="B812" s="52" t="s">
        <v>730</v>
      </c>
      <c r="C812" s="52" t="s">
        <v>281</v>
      </c>
      <c r="E812">
        <v>2</v>
      </c>
      <c r="F812" s="53">
        <v>29.68</v>
      </c>
      <c r="G812" s="53">
        <f>SUM(E812*F812)</f>
        <v>59.36</v>
      </c>
    </row>
    <row r="813" spans="1:7" x14ac:dyDescent="0.35">
      <c r="G813" s="54">
        <f>SUM(G810:G812)</f>
        <v>73.23</v>
      </c>
    </row>
    <row r="817" spans="1:7" x14ac:dyDescent="0.35">
      <c r="A817" s="66" t="s">
        <v>731</v>
      </c>
      <c r="B817" s="56" t="s">
        <v>732</v>
      </c>
      <c r="C817" t="s">
        <v>281</v>
      </c>
      <c r="D817" s="50" t="s">
        <v>733</v>
      </c>
    </row>
    <row r="818" spans="1:7" x14ac:dyDescent="0.35">
      <c r="B818" s="52" t="s">
        <v>435</v>
      </c>
      <c r="C818" s="52" t="s">
        <v>281</v>
      </c>
      <c r="E818">
        <v>0.5</v>
      </c>
      <c r="F818" s="53">
        <v>11.79</v>
      </c>
      <c r="G818" s="53">
        <f>SUM(E818*F818)</f>
        <v>5.8949999999999996</v>
      </c>
    </row>
    <row r="819" spans="1:7" x14ac:dyDescent="0.35">
      <c r="B819" s="52" t="s">
        <v>436</v>
      </c>
      <c r="C819" s="52" t="s">
        <v>281</v>
      </c>
      <c r="E819">
        <v>0.5</v>
      </c>
      <c r="F819" s="53">
        <v>15.95</v>
      </c>
      <c r="G819" s="53">
        <f>SUM(E819*F819)</f>
        <v>7.9749999999999996</v>
      </c>
    </row>
    <row r="820" spans="1:7" x14ac:dyDescent="0.35">
      <c r="B820" s="52" t="s">
        <v>734</v>
      </c>
      <c r="C820" s="52" t="s">
        <v>281</v>
      </c>
      <c r="E820">
        <v>2</v>
      </c>
      <c r="F820" s="53">
        <v>71.33</v>
      </c>
      <c r="G820" s="53">
        <f>SUM(E820*F820)</f>
        <v>142.66</v>
      </c>
    </row>
    <row r="821" spans="1:7" x14ac:dyDescent="0.35">
      <c r="G821" s="54">
        <f>SUM(G818:G820)</f>
        <v>156.53</v>
      </c>
    </row>
    <row r="823" spans="1:7" x14ac:dyDescent="0.35">
      <c r="A823" s="65" t="s">
        <v>735</v>
      </c>
      <c r="B823" s="56" t="s">
        <v>736</v>
      </c>
      <c r="C823" t="s">
        <v>281</v>
      </c>
      <c r="D823" s="50" t="s">
        <v>737</v>
      </c>
    </row>
    <row r="824" spans="1:7" x14ac:dyDescent="0.35">
      <c r="B824" s="52" t="s">
        <v>435</v>
      </c>
      <c r="C824" s="52" t="s">
        <v>281</v>
      </c>
      <c r="E824">
        <v>1</v>
      </c>
      <c r="F824" s="53">
        <v>11.79</v>
      </c>
      <c r="G824" s="53">
        <f>SUM(E824*F824)</f>
        <v>11.79</v>
      </c>
    </row>
    <row r="825" spans="1:7" x14ac:dyDescent="0.35">
      <c r="B825" s="52" t="s">
        <v>436</v>
      </c>
      <c r="C825" s="52" t="s">
        <v>281</v>
      </c>
      <c r="E825">
        <v>1</v>
      </c>
      <c r="F825" s="53">
        <v>15.95</v>
      </c>
      <c r="G825" s="53">
        <f>SUM(E825*F825)</f>
        <v>15.95</v>
      </c>
    </row>
    <row r="826" spans="1:7" x14ac:dyDescent="0.35">
      <c r="B826" s="52" t="s">
        <v>738</v>
      </c>
      <c r="C826" s="52" t="s">
        <v>281</v>
      </c>
      <c r="E826">
        <v>2</v>
      </c>
      <c r="F826" s="53">
        <v>81.13</v>
      </c>
      <c r="G826" s="53">
        <f>SUM(E826*F826)</f>
        <v>162.26</v>
      </c>
    </row>
    <row r="827" spans="1:7" x14ac:dyDescent="0.35">
      <c r="G827" s="54">
        <f>SUM(G824:G826)</f>
        <v>190</v>
      </c>
    </row>
    <row r="829" spans="1:7" x14ac:dyDescent="0.35">
      <c r="A829" s="66" t="s">
        <v>739</v>
      </c>
      <c r="B829" s="56" t="s">
        <v>740</v>
      </c>
      <c r="D829" s="50" t="s">
        <v>741</v>
      </c>
    </row>
    <row r="830" spans="1:7" x14ac:dyDescent="0.35">
      <c r="B830" s="52" t="s">
        <v>435</v>
      </c>
      <c r="C830" s="52" t="s">
        <v>281</v>
      </c>
      <c r="E830">
        <v>1</v>
      </c>
      <c r="F830" s="53">
        <v>11.79</v>
      </c>
      <c r="G830" s="53">
        <f>SUM(E830*F830)</f>
        <v>11.79</v>
      </c>
    </row>
    <row r="831" spans="1:7" x14ac:dyDescent="0.35">
      <c r="B831" s="52" t="s">
        <v>436</v>
      </c>
      <c r="C831" s="52" t="s">
        <v>281</v>
      </c>
      <c r="E831">
        <v>1</v>
      </c>
      <c r="F831" s="53">
        <v>15.95</v>
      </c>
      <c r="G831" s="53">
        <f>SUM(E831*F831)</f>
        <v>15.95</v>
      </c>
    </row>
    <row r="832" spans="1:7" x14ac:dyDescent="0.35">
      <c r="B832" s="52" t="s">
        <v>742</v>
      </c>
      <c r="C832" s="52" t="s">
        <v>281</v>
      </c>
      <c r="E832">
        <v>2</v>
      </c>
      <c r="F832" s="53">
        <v>111.56</v>
      </c>
      <c r="G832" s="53">
        <f>SUM(E832*F832)</f>
        <v>223.12</v>
      </c>
    </row>
    <row r="833" spans="1:7" x14ac:dyDescent="0.35">
      <c r="G833" s="54">
        <f>SUM(G830:G832)</f>
        <v>250.86</v>
      </c>
    </row>
    <row r="834" spans="1:7" x14ac:dyDescent="0.35">
      <c r="A834" s="64" t="s">
        <v>743</v>
      </c>
      <c r="B834" s="56" t="s">
        <v>744</v>
      </c>
      <c r="D834" s="50" t="s">
        <v>745</v>
      </c>
    </row>
    <row r="835" spans="1:7" x14ac:dyDescent="0.35">
      <c r="B835" s="52" t="s">
        <v>435</v>
      </c>
      <c r="C835" s="52" t="s">
        <v>281</v>
      </c>
      <c r="E835">
        <v>0.5</v>
      </c>
      <c r="F835" s="53">
        <v>11.79</v>
      </c>
      <c r="G835" s="53">
        <f>SUM(E835*F835)</f>
        <v>5.8949999999999996</v>
      </c>
    </row>
    <row r="836" spans="1:7" x14ac:dyDescent="0.35">
      <c r="B836" s="52" t="s">
        <v>436</v>
      </c>
      <c r="C836" s="52" t="s">
        <v>281</v>
      </c>
      <c r="E836">
        <v>0.5</v>
      </c>
      <c r="F836" s="53">
        <v>15.95</v>
      </c>
      <c r="G836" s="53">
        <f>SUM(E836*F836)</f>
        <v>7.9749999999999996</v>
      </c>
    </row>
    <row r="837" spans="1:7" x14ac:dyDescent="0.35">
      <c r="B837" s="52" t="s">
        <v>746</v>
      </c>
      <c r="C837" s="52" t="s">
        <v>281</v>
      </c>
      <c r="E837">
        <v>1</v>
      </c>
      <c r="F837" s="53">
        <v>42.49</v>
      </c>
      <c r="G837" s="53">
        <f>SUM(E837*F837)</f>
        <v>42.49</v>
      </c>
    </row>
    <row r="838" spans="1:7" x14ac:dyDescent="0.35">
      <c r="G838" s="54">
        <f>SUM(G835:G837)</f>
        <v>56.36</v>
      </c>
    </row>
    <row r="840" spans="1:7" x14ac:dyDescent="0.35">
      <c r="A840" s="64" t="s">
        <v>747</v>
      </c>
      <c r="B840" s="56" t="s">
        <v>748</v>
      </c>
      <c r="D840" s="50" t="s">
        <v>749</v>
      </c>
    </row>
    <row r="841" spans="1:7" x14ac:dyDescent="0.35">
      <c r="B841" s="52" t="s">
        <v>435</v>
      </c>
      <c r="C841" s="52" t="s">
        <v>281</v>
      </c>
      <c r="E841">
        <v>0.5</v>
      </c>
      <c r="F841" s="53">
        <v>11.79</v>
      </c>
      <c r="G841" s="53">
        <f>SUM(E841*F841)</f>
        <v>5.8949999999999996</v>
      </c>
    </row>
    <row r="842" spans="1:7" x14ac:dyDescent="0.35">
      <c r="B842" s="52" t="s">
        <v>436</v>
      </c>
      <c r="C842" s="52" t="s">
        <v>281</v>
      </c>
      <c r="E842">
        <v>0.5</v>
      </c>
      <c r="F842" s="53">
        <v>15.95</v>
      </c>
      <c r="G842" s="53">
        <f>SUM(E842*F842)</f>
        <v>7.9749999999999996</v>
      </c>
    </row>
    <row r="843" spans="1:7" x14ac:dyDescent="0.35">
      <c r="B843" s="52" t="s">
        <v>750</v>
      </c>
      <c r="C843" s="52" t="s">
        <v>281</v>
      </c>
      <c r="E843">
        <v>1</v>
      </c>
      <c r="F843" s="53">
        <v>51.95</v>
      </c>
      <c r="G843" s="53">
        <f>SUM(E843*F843)</f>
        <v>51.95</v>
      </c>
    </row>
    <row r="844" spans="1:7" x14ac:dyDescent="0.35">
      <c r="G844" s="54">
        <f>SUM(G841:G843)</f>
        <v>65.820000000000007</v>
      </c>
    </row>
    <row r="846" spans="1:7" x14ac:dyDescent="0.35">
      <c r="A846" s="65" t="s">
        <v>751</v>
      </c>
      <c r="B846" s="56" t="s">
        <v>752</v>
      </c>
      <c r="D846" s="50" t="s">
        <v>753</v>
      </c>
    </row>
    <row r="847" spans="1:7" x14ac:dyDescent="0.35">
      <c r="B847" s="52" t="s">
        <v>435</v>
      </c>
      <c r="C847" s="52" t="s">
        <v>281</v>
      </c>
      <c r="E847">
        <v>0.5</v>
      </c>
      <c r="F847" s="53">
        <v>11.79</v>
      </c>
      <c r="G847" s="53">
        <f>SUM(E847*F847)</f>
        <v>5.8949999999999996</v>
      </c>
    </row>
    <row r="848" spans="1:7" x14ac:dyDescent="0.35">
      <c r="B848" s="52" t="s">
        <v>436</v>
      </c>
      <c r="C848" s="52" t="s">
        <v>281</v>
      </c>
      <c r="E848">
        <v>0.5</v>
      </c>
      <c r="F848" s="53">
        <v>15.95</v>
      </c>
      <c r="G848" s="53">
        <f>SUM(E848*F848)</f>
        <v>7.9749999999999996</v>
      </c>
    </row>
    <row r="849" spans="1:7" x14ac:dyDescent="0.35">
      <c r="B849" s="52" t="s">
        <v>754</v>
      </c>
      <c r="C849" s="52" t="s">
        <v>281</v>
      </c>
      <c r="E849">
        <v>1</v>
      </c>
      <c r="F849" s="53">
        <v>53.32</v>
      </c>
      <c r="G849" s="53">
        <f>SUM(E849*F849)</f>
        <v>53.32</v>
      </c>
    </row>
    <row r="850" spans="1:7" x14ac:dyDescent="0.35">
      <c r="G850" s="54">
        <f>SUM(G847:G849)</f>
        <v>67.19</v>
      </c>
    </row>
    <row r="852" spans="1:7" x14ac:dyDescent="0.35">
      <c r="A852" s="65" t="s">
        <v>755</v>
      </c>
      <c r="B852" s="56" t="s">
        <v>756</v>
      </c>
      <c r="D852" s="50" t="s">
        <v>757</v>
      </c>
    </row>
    <row r="853" spans="1:7" x14ac:dyDescent="0.35">
      <c r="B853" s="52" t="s">
        <v>435</v>
      </c>
      <c r="C853" s="52" t="s">
        <v>281</v>
      </c>
      <c r="E853">
        <v>0.5</v>
      </c>
      <c r="F853" s="53">
        <v>11.79</v>
      </c>
      <c r="G853" s="53">
        <f>SUM(E853*F853)</f>
        <v>5.8949999999999996</v>
      </c>
    </row>
    <row r="854" spans="1:7" x14ac:dyDescent="0.35">
      <c r="B854" s="52" t="s">
        <v>436</v>
      </c>
      <c r="C854" s="52" t="s">
        <v>281</v>
      </c>
      <c r="E854">
        <v>0.5</v>
      </c>
      <c r="F854" s="53">
        <v>15.95</v>
      </c>
      <c r="G854" s="53">
        <f>SUM(E854*F854)</f>
        <v>7.9749999999999996</v>
      </c>
    </row>
    <row r="855" spans="1:7" x14ac:dyDescent="0.35">
      <c r="B855" s="52" t="s">
        <v>758</v>
      </c>
      <c r="C855" s="52" t="s">
        <v>281</v>
      </c>
      <c r="E855">
        <v>1</v>
      </c>
      <c r="F855" s="53">
        <v>85.1</v>
      </c>
      <c r="G855" s="53">
        <f>SUM(E855*F855)</f>
        <v>85.1</v>
      </c>
    </row>
    <row r="856" spans="1:7" x14ac:dyDescent="0.35">
      <c r="G856" s="54">
        <f>SUM(G853:G855)</f>
        <v>98.97</v>
      </c>
    </row>
    <row r="858" spans="1:7" x14ac:dyDescent="0.35">
      <c r="A858" s="65" t="s">
        <v>759</v>
      </c>
      <c r="B858" s="56" t="s">
        <v>760</v>
      </c>
      <c r="D858" s="50" t="s">
        <v>761</v>
      </c>
    </row>
    <row r="859" spans="1:7" x14ac:dyDescent="0.35">
      <c r="B859" s="52" t="s">
        <v>435</v>
      </c>
      <c r="C859" s="52" t="s">
        <v>281</v>
      </c>
      <c r="E859">
        <v>0.5</v>
      </c>
      <c r="F859" s="53">
        <v>11.79</v>
      </c>
      <c r="G859" s="53">
        <f>SUM(E859*F859)</f>
        <v>5.8949999999999996</v>
      </c>
    </row>
    <row r="860" spans="1:7" x14ac:dyDescent="0.35">
      <c r="B860" s="52" t="s">
        <v>436</v>
      </c>
      <c r="C860" s="52" t="s">
        <v>281</v>
      </c>
      <c r="E860">
        <v>0.5</v>
      </c>
      <c r="F860" s="53">
        <v>15.95</v>
      </c>
      <c r="G860" s="53">
        <f>SUM(E860*F860)</f>
        <v>7.9749999999999996</v>
      </c>
    </row>
    <row r="861" spans="1:7" x14ac:dyDescent="0.35">
      <c r="B861" s="52" t="s">
        <v>762</v>
      </c>
      <c r="C861" s="52" t="s">
        <v>281</v>
      </c>
      <c r="E861">
        <v>1</v>
      </c>
      <c r="F861" s="53">
        <v>114.1</v>
      </c>
      <c r="G861" s="53">
        <f>SUM(E861*F861)</f>
        <v>114.1</v>
      </c>
    </row>
    <row r="862" spans="1:7" x14ac:dyDescent="0.35">
      <c r="G862" s="54">
        <f>SUM(G859:G861)</f>
        <v>127.97</v>
      </c>
    </row>
    <row r="864" spans="1:7" x14ac:dyDescent="0.35">
      <c r="A864" s="65" t="s">
        <v>763</v>
      </c>
      <c r="B864" s="56" t="s">
        <v>764</v>
      </c>
      <c r="D864" s="50" t="s">
        <v>765</v>
      </c>
    </row>
    <row r="865" spans="1:7" x14ac:dyDescent="0.35">
      <c r="B865" s="52" t="s">
        <v>435</v>
      </c>
      <c r="C865" s="52" t="s">
        <v>281</v>
      </c>
      <c r="E865">
        <v>1</v>
      </c>
      <c r="F865" s="53">
        <v>11.79</v>
      </c>
      <c r="G865" s="53">
        <f>SUM(E865*F865)</f>
        <v>11.79</v>
      </c>
    </row>
    <row r="866" spans="1:7" x14ac:dyDescent="0.35">
      <c r="B866" s="52" t="s">
        <v>436</v>
      </c>
      <c r="C866" s="52" t="s">
        <v>281</v>
      </c>
      <c r="E866">
        <v>1</v>
      </c>
      <c r="F866" s="53">
        <v>15.95</v>
      </c>
      <c r="G866" s="53">
        <f>SUM(E866*F866)</f>
        <v>15.95</v>
      </c>
    </row>
    <row r="867" spans="1:7" x14ac:dyDescent="0.35">
      <c r="B867" s="52" t="s">
        <v>766</v>
      </c>
      <c r="C867" s="52" t="s">
        <v>281</v>
      </c>
      <c r="E867">
        <v>1</v>
      </c>
      <c r="F867" s="53">
        <v>134.74</v>
      </c>
      <c r="G867" s="53">
        <f>SUM(E867*F867)</f>
        <v>134.74</v>
      </c>
    </row>
    <row r="868" spans="1:7" x14ac:dyDescent="0.35">
      <c r="G868" s="54">
        <f>SUM(G865:G867)</f>
        <v>162.48000000000002</v>
      </c>
    </row>
    <row r="870" spans="1:7" x14ac:dyDescent="0.35">
      <c r="A870" s="65" t="s">
        <v>767</v>
      </c>
      <c r="B870" s="56" t="s">
        <v>768</v>
      </c>
      <c r="D870" s="50" t="s">
        <v>769</v>
      </c>
    </row>
    <row r="871" spans="1:7" x14ac:dyDescent="0.35">
      <c r="B871" s="52" t="s">
        <v>435</v>
      </c>
      <c r="C871" s="52" t="s">
        <v>281</v>
      </c>
      <c r="E871">
        <v>1</v>
      </c>
      <c r="F871" s="53">
        <v>11.79</v>
      </c>
      <c r="G871" s="53">
        <f>SUM(E871*F871)</f>
        <v>11.79</v>
      </c>
    </row>
    <row r="872" spans="1:7" x14ac:dyDescent="0.35">
      <c r="B872" s="52" t="s">
        <v>436</v>
      </c>
      <c r="C872" s="52" t="s">
        <v>281</v>
      </c>
      <c r="E872">
        <v>1</v>
      </c>
      <c r="F872" s="53">
        <v>15.95</v>
      </c>
      <c r="G872" s="53">
        <f>SUM(E872*F872)</f>
        <v>15.95</v>
      </c>
    </row>
    <row r="873" spans="1:7" x14ac:dyDescent="0.35">
      <c r="B873" s="52" t="s">
        <v>770</v>
      </c>
      <c r="C873" s="52" t="s">
        <v>281</v>
      </c>
      <c r="E873">
        <v>1</v>
      </c>
      <c r="F873" s="53">
        <v>195</v>
      </c>
      <c r="G873" s="53">
        <f>SUM(E873*F873)</f>
        <v>195</v>
      </c>
    </row>
    <row r="874" spans="1:7" x14ac:dyDescent="0.35">
      <c r="G874" s="54">
        <f>SUM(G871:G873)</f>
        <v>222.74</v>
      </c>
    </row>
    <row r="876" spans="1:7" x14ac:dyDescent="0.35">
      <c r="A876" s="65" t="s">
        <v>771</v>
      </c>
      <c r="B876" s="56" t="s">
        <v>772</v>
      </c>
      <c r="D876" s="50" t="s">
        <v>773</v>
      </c>
    </row>
    <row r="877" spans="1:7" x14ac:dyDescent="0.35">
      <c r="B877" s="52" t="s">
        <v>435</v>
      </c>
      <c r="C877" s="52" t="s">
        <v>281</v>
      </c>
      <c r="E877">
        <v>1</v>
      </c>
      <c r="F877" s="53">
        <v>11.79</v>
      </c>
      <c r="G877" s="53">
        <f>SUM(E877*F877)</f>
        <v>11.79</v>
      </c>
    </row>
    <row r="878" spans="1:7" x14ac:dyDescent="0.35">
      <c r="B878" s="52" t="s">
        <v>436</v>
      </c>
      <c r="C878" s="52" t="s">
        <v>281</v>
      </c>
      <c r="E878">
        <v>1</v>
      </c>
      <c r="F878" s="53">
        <v>15.95</v>
      </c>
      <c r="G878" s="53">
        <f>SUM(E878*F878)</f>
        <v>15.95</v>
      </c>
    </row>
    <row r="879" spans="1:7" x14ac:dyDescent="0.35">
      <c r="B879" s="52" t="s">
        <v>774</v>
      </c>
      <c r="C879" s="52" t="s">
        <v>281</v>
      </c>
      <c r="E879">
        <v>1</v>
      </c>
      <c r="F879" s="53">
        <v>272.10000000000002</v>
      </c>
      <c r="G879" s="53">
        <f>SUM(E879*F879)</f>
        <v>272.10000000000002</v>
      </c>
    </row>
    <row r="880" spans="1:7" x14ac:dyDescent="0.35">
      <c r="G880" s="54">
        <f>SUM(G877:G879)</f>
        <v>299.84000000000003</v>
      </c>
    </row>
    <row r="882" spans="1:7" x14ac:dyDescent="0.35">
      <c r="A882" s="65" t="s">
        <v>775</v>
      </c>
      <c r="B882" s="56" t="s">
        <v>776</v>
      </c>
      <c r="D882" s="50" t="s">
        <v>777</v>
      </c>
    </row>
    <row r="883" spans="1:7" x14ac:dyDescent="0.35">
      <c r="B883" s="52" t="s">
        <v>435</v>
      </c>
      <c r="C883" s="52" t="s">
        <v>281</v>
      </c>
      <c r="E883">
        <v>1.5</v>
      </c>
      <c r="F883" s="53">
        <v>11.79</v>
      </c>
      <c r="G883" s="53">
        <f>SUM(E883*F883)</f>
        <v>17.684999999999999</v>
      </c>
    </row>
    <row r="884" spans="1:7" x14ac:dyDescent="0.35">
      <c r="B884" s="52" t="s">
        <v>436</v>
      </c>
      <c r="C884" s="52" t="s">
        <v>281</v>
      </c>
      <c r="E884">
        <v>1.5</v>
      </c>
      <c r="F884" s="53">
        <v>15.95</v>
      </c>
      <c r="G884" s="53">
        <f>SUM(E884*F884)</f>
        <v>23.924999999999997</v>
      </c>
    </row>
    <row r="885" spans="1:7" x14ac:dyDescent="0.35">
      <c r="B885" s="52" t="s">
        <v>778</v>
      </c>
      <c r="C885" s="52" t="s">
        <v>281</v>
      </c>
      <c r="E885">
        <v>1</v>
      </c>
      <c r="F885" s="53">
        <v>258.10000000000002</v>
      </c>
      <c r="G885" s="53">
        <f>SUM(E885*F885)</f>
        <v>258.10000000000002</v>
      </c>
    </row>
    <row r="886" spans="1:7" x14ac:dyDescent="0.35">
      <c r="G886" s="54">
        <f>SUM(G883:G885)</f>
        <v>299.71000000000004</v>
      </c>
    </row>
    <row r="888" spans="1:7" x14ac:dyDescent="0.35">
      <c r="A888" s="65" t="s">
        <v>779</v>
      </c>
      <c r="B888" s="56" t="s">
        <v>780</v>
      </c>
      <c r="D888" s="50" t="s">
        <v>781</v>
      </c>
    </row>
    <row r="889" spans="1:7" x14ac:dyDescent="0.35">
      <c r="B889" s="52" t="s">
        <v>435</v>
      </c>
      <c r="C889" s="52" t="s">
        <v>281</v>
      </c>
      <c r="E889">
        <v>2</v>
      </c>
      <c r="F889" s="53">
        <v>11.79</v>
      </c>
      <c r="G889" s="53">
        <f>SUM(E889*F889)</f>
        <v>23.58</v>
      </c>
    </row>
    <row r="890" spans="1:7" x14ac:dyDescent="0.35">
      <c r="B890" s="52" t="s">
        <v>436</v>
      </c>
      <c r="C890" s="52" t="s">
        <v>281</v>
      </c>
      <c r="E890">
        <v>2</v>
      </c>
      <c r="F890" s="53">
        <v>15.95</v>
      </c>
      <c r="G890" s="53">
        <f>SUM(E890*F890)</f>
        <v>31.9</v>
      </c>
    </row>
    <row r="891" spans="1:7" x14ac:dyDescent="0.35">
      <c r="B891" s="52" t="s">
        <v>782</v>
      </c>
      <c r="C891" s="52" t="s">
        <v>281</v>
      </c>
      <c r="E891">
        <v>1</v>
      </c>
      <c r="F891" s="53">
        <v>186.65</v>
      </c>
      <c r="G891" s="53">
        <f>SUM(E891*F891)</f>
        <v>186.65</v>
      </c>
    </row>
    <row r="892" spans="1:7" x14ac:dyDescent="0.35">
      <c r="G892" s="54">
        <f>SUM(G889:G891)</f>
        <v>242.13</v>
      </c>
    </row>
    <row r="894" spans="1:7" x14ac:dyDescent="0.35">
      <c r="A894" s="65" t="s">
        <v>783</v>
      </c>
      <c r="B894" s="56" t="s">
        <v>784</v>
      </c>
      <c r="D894" s="50" t="s">
        <v>785</v>
      </c>
    </row>
    <row r="895" spans="1:7" x14ac:dyDescent="0.35">
      <c r="B895" s="52" t="s">
        <v>435</v>
      </c>
      <c r="C895" s="52" t="s">
        <v>281</v>
      </c>
      <c r="E895">
        <v>2</v>
      </c>
      <c r="F895" s="53">
        <v>11.79</v>
      </c>
      <c r="G895" s="53">
        <f>SUM(E895*F895)</f>
        <v>23.58</v>
      </c>
    </row>
    <row r="896" spans="1:7" x14ac:dyDescent="0.35">
      <c r="B896" s="52" t="s">
        <v>436</v>
      </c>
      <c r="C896" s="52" t="s">
        <v>281</v>
      </c>
      <c r="E896">
        <v>2</v>
      </c>
      <c r="F896" s="53">
        <v>15.95</v>
      </c>
      <c r="G896" s="53">
        <f>SUM(E896*F896)</f>
        <v>31.9</v>
      </c>
    </row>
    <row r="897" spans="1:7" x14ac:dyDescent="0.35">
      <c r="B897" s="52" t="s">
        <v>786</v>
      </c>
      <c r="C897" s="52" t="s">
        <v>281</v>
      </c>
      <c r="E897">
        <v>1</v>
      </c>
      <c r="F897" s="53">
        <v>540.91</v>
      </c>
      <c r="G897" s="53">
        <f>SUM(E897*F897)</f>
        <v>540.91</v>
      </c>
    </row>
    <row r="898" spans="1:7" x14ac:dyDescent="0.35">
      <c r="G898" s="54">
        <f>SUM(G895:G897)</f>
        <v>596.39</v>
      </c>
    </row>
    <row r="900" spans="1:7" x14ac:dyDescent="0.35">
      <c r="A900" s="64" t="s">
        <v>787</v>
      </c>
      <c r="B900" s="56" t="s">
        <v>788</v>
      </c>
      <c r="C900" s="67"/>
      <c r="D900" s="68" t="s">
        <v>789</v>
      </c>
    </row>
    <row r="901" spans="1:7" x14ac:dyDescent="0.35">
      <c r="B901" s="52" t="s">
        <v>435</v>
      </c>
      <c r="C901" s="52" t="s">
        <v>281</v>
      </c>
      <c r="E901">
        <v>1</v>
      </c>
      <c r="F901" s="53">
        <v>11.79</v>
      </c>
      <c r="G901" s="53">
        <f>SUM(E901*F901)</f>
        <v>11.79</v>
      </c>
    </row>
    <row r="902" spans="1:7" x14ac:dyDescent="0.35">
      <c r="B902" s="52" t="s">
        <v>436</v>
      </c>
      <c r="C902" s="52" t="s">
        <v>281</v>
      </c>
      <c r="E902">
        <v>1</v>
      </c>
      <c r="F902" s="53">
        <v>15.95</v>
      </c>
      <c r="G902" s="53">
        <f>SUM(E902*F902)</f>
        <v>15.95</v>
      </c>
    </row>
    <row r="903" spans="1:7" x14ac:dyDescent="0.35">
      <c r="B903" s="52" t="s">
        <v>790</v>
      </c>
      <c r="C903" t="s">
        <v>576</v>
      </c>
      <c r="E903">
        <v>2</v>
      </c>
      <c r="F903">
        <v>13.99</v>
      </c>
      <c r="G903" s="53">
        <f>SUM(E903*F903)</f>
        <v>27.98</v>
      </c>
    </row>
    <row r="904" spans="1:7" x14ac:dyDescent="0.35">
      <c r="B904" s="52" t="s">
        <v>791</v>
      </c>
      <c r="C904" t="s">
        <v>281</v>
      </c>
      <c r="E904">
        <v>2</v>
      </c>
      <c r="F904">
        <v>23.22</v>
      </c>
      <c r="G904" s="53">
        <f>SUM(E904*F904)</f>
        <v>46.44</v>
      </c>
    </row>
    <row r="905" spans="1:7" x14ac:dyDescent="0.35">
      <c r="G905" s="54">
        <f>SUM(G901:G904)</f>
        <v>102.16</v>
      </c>
    </row>
    <row r="907" spans="1:7" x14ac:dyDescent="0.35">
      <c r="A907" s="64" t="s">
        <v>792</v>
      </c>
      <c r="B907" s="56" t="s">
        <v>793</v>
      </c>
      <c r="C907" s="50"/>
      <c r="D907" s="50" t="s">
        <v>794</v>
      </c>
    </row>
    <row r="908" spans="1:7" x14ac:dyDescent="0.35">
      <c r="B908" s="52" t="s">
        <v>435</v>
      </c>
      <c r="C908" s="52" t="s">
        <v>281</v>
      </c>
      <c r="E908">
        <v>1</v>
      </c>
      <c r="F908" s="53">
        <v>11.79</v>
      </c>
      <c r="G908" s="53">
        <f>SUM(E908*F908)</f>
        <v>11.79</v>
      </c>
    </row>
    <row r="909" spans="1:7" x14ac:dyDescent="0.35">
      <c r="B909" s="52" t="s">
        <v>436</v>
      </c>
      <c r="C909" s="52" t="s">
        <v>281</v>
      </c>
      <c r="E909">
        <v>1</v>
      </c>
      <c r="F909" s="53">
        <v>15.95</v>
      </c>
      <c r="G909" s="53">
        <f>SUM(E909*F909)</f>
        <v>15.95</v>
      </c>
    </row>
    <row r="910" spans="1:7" x14ac:dyDescent="0.35">
      <c r="B910" s="52" t="s">
        <v>790</v>
      </c>
      <c r="C910" t="s">
        <v>576</v>
      </c>
      <c r="E910">
        <v>2</v>
      </c>
      <c r="F910">
        <v>13.99</v>
      </c>
      <c r="G910" s="53">
        <f>SUM(E910*F910)</f>
        <v>27.98</v>
      </c>
    </row>
    <row r="911" spans="1:7" x14ac:dyDescent="0.35">
      <c r="B911" s="52" t="s">
        <v>795</v>
      </c>
      <c r="C911" t="s">
        <v>281</v>
      </c>
      <c r="E911">
        <v>2</v>
      </c>
      <c r="F911">
        <v>13.78</v>
      </c>
      <c r="G911" s="53">
        <f>SUM(E911*F911)</f>
        <v>27.56</v>
      </c>
    </row>
    <row r="912" spans="1:7" x14ac:dyDescent="0.35">
      <c r="G912" s="54">
        <f>SUM(G908:G911)</f>
        <v>83.28</v>
      </c>
    </row>
    <row r="914" spans="1:7" x14ac:dyDescent="0.35">
      <c r="A914" s="65" t="s">
        <v>796</v>
      </c>
      <c r="B914" s="56" t="s">
        <v>797</v>
      </c>
      <c r="C914" s="67"/>
      <c r="D914" s="68" t="s">
        <v>798</v>
      </c>
    </row>
    <row r="915" spans="1:7" x14ac:dyDescent="0.35">
      <c r="B915" s="52" t="s">
        <v>435</v>
      </c>
      <c r="C915" s="52" t="s">
        <v>281</v>
      </c>
      <c r="E915">
        <v>1</v>
      </c>
      <c r="F915" s="53">
        <v>11.79</v>
      </c>
      <c r="G915" s="53">
        <f>SUM(E915*F915)</f>
        <v>11.79</v>
      </c>
    </row>
    <row r="916" spans="1:7" x14ac:dyDescent="0.35">
      <c r="B916" s="52" t="s">
        <v>436</v>
      </c>
      <c r="C916" s="52" t="s">
        <v>281</v>
      </c>
      <c r="E916">
        <v>1</v>
      </c>
      <c r="F916" s="53">
        <v>15.95</v>
      </c>
      <c r="G916" s="53">
        <f>SUM(E916*F916)</f>
        <v>15.95</v>
      </c>
    </row>
    <row r="917" spans="1:7" x14ac:dyDescent="0.35">
      <c r="B917" s="52" t="s">
        <v>799</v>
      </c>
      <c r="C917" t="s">
        <v>576</v>
      </c>
      <c r="E917">
        <v>2</v>
      </c>
      <c r="F917">
        <v>21.11</v>
      </c>
      <c r="G917" s="53">
        <f>SUM(E917*F917)</f>
        <v>42.22</v>
      </c>
    </row>
    <row r="918" spans="1:7" x14ac:dyDescent="0.35">
      <c r="B918" s="52" t="s">
        <v>800</v>
      </c>
      <c r="C918" t="s">
        <v>281</v>
      </c>
      <c r="E918">
        <v>2</v>
      </c>
      <c r="F918">
        <v>20.34</v>
      </c>
      <c r="G918" s="53">
        <f>SUM(E918*F918)</f>
        <v>40.68</v>
      </c>
    </row>
    <row r="919" spans="1:7" x14ac:dyDescent="0.35">
      <c r="G919" s="54">
        <f>SUM(G915:G918)</f>
        <v>110.63999999999999</v>
      </c>
    </row>
    <row r="921" spans="1:7" x14ac:dyDescent="0.35">
      <c r="A921" s="65" t="s">
        <v>801</v>
      </c>
      <c r="B921" s="56" t="s">
        <v>802</v>
      </c>
      <c r="C921" s="67"/>
      <c r="D921" s="68" t="s">
        <v>803</v>
      </c>
    </row>
    <row r="922" spans="1:7" x14ac:dyDescent="0.35">
      <c r="B922" s="52" t="s">
        <v>435</v>
      </c>
      <c r="C922" s="52" t="s">
        <v>281</v>
      </c>
      <c r="E922">
        <v>1</v>
      </c>
      <c r="F922" s="53">
        <v>11.79</v>
      </c>
      <c r="G922" s="53">
        <f>SUM(E922*F922)</f>
        <v>11.79</v>
      </c>
    </row>
    <row r="923" spans="1:7" x14ac:dyDescent="0.35">
      <c r="B923" s="52" t="s">
        <v>436</v>
      </c>
      <c r="C923" s="52" t="s">
        <v>281</v>
      </c>
      <c r="E923">
        <v>2</v>
      </c>
      <c r="F923" s="53">
        <v>15.95</v>
      </c>
      <c r="G923" s="53">
        <f>SUM(E923*F923)</f>
        <v>31.9</v>
      </c>
    </row>
    <row r="924" spans="1:7" x14ac:dyDescent="0.35">
      <c r="B924" s="52" t="s">
        <v>804</v>
      </c>
      <c r="C924" t="s">
        <v>576</v>
      </c>
      <c r="E924">
        <v>2</v>
      </c>
      <c r="F924">
        <v>24.3</v>
      </c>
      <c r="G924" s="53">
        <f>SUM(E924*F924)</f>
        <v>48.6</v>
      </c>
    </row>
    <row r="925" spans="1:7" x14ac:dyDescent="0.35">
      <c r="B925" s="52" t="s">
        <v>805</v>
      </c>
      <c r="C925" t="s">
        <v>281</v>
      </c>
      <c r="E925">
        <v>2</v>
      </c>
      <c r="F925">
        <v>31.22</v>
      </c>
      <c r="G925" s="53">
        <f>SUM(E925*F925)</f>
        <v>62.44</v>
      </c>
    </row>
    <row r="926" spans="1:7" x14ac:dyDescent="0.35">
      <c r="G926" s="54">
        <f>SUM(G922:G925)</f>
        <v>154.72999999999999</v>
      </c>
    </row>
    <row r="928" spans="1:7" x14ac:dyDescent="0.35">
      <c r="A928" s="65" t="s">
        <v>806</v>
      </c>
      <c r="B928" s="56" t="s">
        <v>807</v>
      </c>
      <c r="C928" s="67"/>
      <c r="D928" s="68" t="s">
        <v>808</v>
      </c>
    </row>
    <row r="929" spans="1:7" x14ac:dyDescent="0.35">
      <c r="B929" s="52" t="s">
        <v>435</v>
      </c>
      <c r="C929" s="52" t="s">
        <v>281</v>
      </c>
      <c r="E929">
        <v>1</v>
      </c>
      <c r="F929" s="53">
        <v>11.79</v>
      </c>
      <c r="G929" s="53">
        <f>SUM(E929*F929)</f>
        <v>11.79</v>
      </c>
    </row>
    <row r="930" spans="1:7" x14ac:dyDescent="0.35">
      <c r="B930" s="52" t="s">
        <v>436</v>
      </c>
      <c r="C930" s="52" t="s">
        <v>281</v>
      </c>
      <c r="E930">
        <v>2</v>
      </c>
      <c r="F930" s="53">
        <v>15.95</v>
      </c>
      <c r="G930" s="53">
        <f>SUM(E930*F930)</f>
        <v>31.9</v>
      </c>
    </row>
    <row r="931" spans="1:7" x14ac:dyDescent="0.35">
      <c r="B931" s="52" t="s">
        <v>809</v>
      </c>
      <c r="C931" t="s">
        <v>576</v>
      </c>
      <c r="E931">
        <v>2</v>
      </c>
      <c r="F931">
        <v>31.78</v>
      </c>
      <c r="G931" s="53">
        <f>SUM(E931*F931)</f>
        <v>63.56</v>
      </c>
    </row>
    <row r="932" spans="1:7" x14ac:dyDescent="0.35">
      <c r="B932" s="52" t="s">
        <v>810</v>
      </c>
      <c r="C932" t="s">
        <v>281</v>
      </c>
      <c r="E932">
        <v>2</v>
      </c>
      <c r="F932">
        <v>58.12</v>
      </c>
      <c r="G932" s="53">
        <f>SUM(E932*F932)</f>
        <v>116.24</v>
      </c>
    </row>
    <row r="933" spans="1:7" x14ac:dyDescent="0.35">
      <c r="G933" s="54">
        <f>SUM(G929:G932)</f>
        <v>223.49</v>
      </c>
    </row>
    <row r="935" spans="1:7" x14ac:dyDescent="0.35">
      <c r="A935" s="65" t="s">
        <v>811</v>
      </c>
      <c r="B935" s="56" t="s">
        <v>812</v>
      </c>
      <c r="C935" s="67"/>
      <c r="D935" s="68" t="s">
        <v>813</v>
      </c>
    </row>
    <row r="936" spans="1:7" x14ac:dyDescent="0.35">
      <c r="B936" s="52" t="s">
        <v>435</v>
      </c>
      <c r="C936" s="52" t="s">
        <v>281</v>
      </c>
      <c r="E936">
        <v>2</v>
      </c>
      <c r="F936" s="53">
        <v>11.79</v>
      </c>
      <c r="G936" s="53">
        <f>SUM(E936*F936)</f>
        <v>23.58</v>
      </c>
    </row>
    <row r="937" spans="1:7" x14ac:dyDescent="0.35">
      <c r="B937" s="52" t="s">
        <v>436</v>
      </c>
      <c r="C937" s="52" t="s">
        <v>281</v>
      </c>
      <c r="E937">
        <v>2</v>
      </c>
      <c r="F937" s="53">
        <v>15.95</v>
      </c>
      <c r="G937" s="53">
        <f>SUM(E937*F937)</f>
        <v>31.9</v>
      </c>
    </row>
    <row r="938" spans="1:7" x14ac:dyDescent="0.35">
      <c r="B938" s="52" t="s">
        <v>814</v>
      </c>
      <c r="C938" t="s">
        <v>576</v>
      </c>
      <c r="E938">
        <v>2</v>
      </c>
      <c r="F938">
        <v>38.42</v>
      </c>
      <c r="G938" s="53">
        <f>SUM(E938*F938)</f>
        <v>76.84</v>
      </c>
    </row>
    <row r="939" spans="1:7" x14ac:dyDescent="0.35">
      <c r="B939" s="52" t="s">
        <v>815</v>
      </c>
      <c r="C939" t="s">
        <v>281</v>
      </c>
      <c r="E939">
        <v>2</v>
      </c>
      <c r="F939">
        <v>67.459999999999994</v>
      </c>
      <c r="G939" s="53">
        <f>SUM(E939*F939)</f>
        <v>134.91999999999999</v>
      </c>
    </row>
    <row r="940" spans="1:7" x14ac:dyDescent="0.35">
      <c r="G940" s="54">
        <f>SUM(G936:G939)</f>
        <v>267.24</v>
      </c>
    </row>
    <row r="942" spans="1:7" x14ac:dyDescent="0.35">
      <c r="A942" s="65" t="s">
        <v>816</v>
      </c>
      <c r="B942" s="56" t="s">
        <v>817</v>
      </c>
      <c r="C942" s="67"/>
      <c r="D942" s="50" t="s">
        <v>818</v>
      </c>
    </row>
    <row r="943" spans="1:7" x14ac:dyDescent="0.35">
      <c r="B943" s="52" t="s">
        <v>435</v>
      </c>
      <c r="C943" s="52" t="s">
        <v>281</v>
      </c>
      <c r="E943">
        <v>2</v>
      </c>
      <c r="F943" s="53">
        <v>11.79</v>
      </c>
      <c r="G943" s="53">
        <f>SUM(E943*F943)</f>
        <v>23.58</v>
      </c>
    </row>
    <row r="944" spans="1:7" x14ac:dyDescent="0.35">
      <c r="B944" s="52" t="s">
        <v>436</v>
      </c>
      <c r="C944" s="52" t="s">
        <v>281</v>
      </c>
      <c r="E944">
        <v>2</v>
      </c>
      <c r="F944" s="53">
        <v>15.95</v>
      </c>
      <c r="G944" s="53">
        <f>SUM(E944*F944)</f>
        <v>31.9</v>
      </c>
    </row>
    <row r="945" spans="1:7" x14ac:dyDescent="0.35">
      <c r="B945" s="52" t="s">
        <v>819</v>
      </c>
      <c r="C945" t="s">
        <v>576</v>
      </c>
      <c r="E945">
        <v>2</v>
      </c>
      <c r="F945">
        <v>40.58</v>
      </c>
      <c r="G945" s="53">
        <f>SUM(E945*F945)</f>
        <v>81.16</v>
      </c>
    </row>
    <row r="946" spans="1:7" x14ac:dyDescent="0.35">
      <c r="B946" s="52" t="s">
        <v>820</v>
      </c>
      <c r="C946" t="s">
        <v>281</v>
      </c>
      <c r="E946">
        <v>2</v>
      </c>
      <c r="F946">
        <v>163.97</v>
      </c>
      <c r="G946" s="53">
        <f>SUM(E946*F946)</f>
        <v>327.94</v>
      </c>
    </row>
    <row r="947" spans="1:7" x14ac:dyDescent="0.35">
      <c r="G947" s="54">
        <f>SUM(G943:G946)</f>
        <v>464.58</v>
      </c>
    </row>
    <row r="949" spans="1:7" x14ac:dyDescent="0.35">
      <c r="A949" s="65" t="s">
        <v>821</v>
      </c>
      <c r="B949" s="56" t="s">
        <v>822</v>
      </c>
      <c r="C949" s="67"/>
      <c r="D949" s="68" t="s">
        <v>823</v>
      </c>
    </row>
    <row r="950" spans="1:7" x14ac:dyDescent="0.35">
      <c r="B950" s="52" t="s">
        <v>435</v>
      </c>
      <c r="C950" s="52" t="s">
        <v>281</v>
      </c>
      <c r="E950">
        <v>2</v>
      </c>
      <c r="F950" s="53">
        <v>11.79</v>
      </c>
      <c r="G950" s="53">
        <f>SUM(E950*F950)</f>
        <v>23.58</v>
      </c>
    </row>
    <row r="951" spans="1:7" x14ac:dyDescent="0.35">
      <c r="B951" s="52" t="s">
        <v>436</v>
      </c>
      <c r="C951" s="52" t="s">
        <v>281</v>
      </c>
      <c r="E951">
        <v>2</v>
      </c>
      <c r="F951" s="53">
        <v>15.95</v>
      </c>
      <c r="G951" s="53">
        <f>SUM(E951*F951)</f>
        <v>31.9</v>
      </c>
    </row>
    <row r="952" spans="1:7" x14ac:dyDescent="0.35">
      <c r="B952" s="52" t="s">
        <v>824</v>
      </c>
      <c r="C952" t="s">
        <v>576</v>
      </c>
      <c r="E952">
        <v>2</v>
      </c>
      <c r="F952">
        <v>76.959999999999994</v>
      </c>
      <c r="G952" s="53">
        <f>SUM(E952*F952)</f>
        <v>153.91999999999999</v>
      </c>
    </row>
    <row r="953" spans="1:7" x14ac:dyDescent="0.35">
      <c r="B953" s="52" t="s">
        <v>825</v>
      </c>
      <c r="C953" t="s">
        <v>281</v>
      </c>
      <c r="E953">
        <v>2</v>
      </c>
      <c r="F953">
        <v>217.11</v>
      </c>
      <c r="G953" s="53">
        <f>SUM(E953*F953)</f>
        <v>434.22</v>
      </c>
    </row>
    <row r="954" spans="1:7" x14ac:dyDescent="0.35">
      <c r="G954" s="54">
        <f>SUM(G950:G953)</f>
        <v>643.62</v>
      </c>
    </row>
    <row r="956" spans="1:7" x14ac:dyDescent="0.35">
      <c r="A956" s="65" t="s">
        <v>826</v>
      </c>
      <c r="B956" s="56" t="s">
        <v>827</v>
      </c>
      <c r="C956" s="67"/>
      <c r="D956" s="68" t="s">
        <v>828</v>
      </c>
    </row>
    <row r="957" spans="1:7" x14ac:dyDescent="0.35">
      <c r="B957" s="52" t="s">
        <v>435</v>
      </c>
      <c r="C957" s="52" t="s">
        <v>281</v>
      </c>
      <c r="E957">
        <v>2</v>
      </c>
      <c r="F957" s="53">
        <v>11.79</v>
      </c>
      <c r="G957" s="53">
        <f>SUM(E957*F957)</f>
        <v>23.58</v>
      </c>
    </row>
    <row r="958" spans="1:7" x14ac:dyDescent="0.35">
      <c r="B958" s="52" t="s">
        <v>436</v>
      </c>
      <c r="C958" s="52" t="s">
        <v>281</v>
      </c>
      <c r="E958">
        <v>3</v>
      </c>
      <c r="F958" s="53">
        <v>15.95</v>
      </c>
      <c r="G958" s="53">
        <f>SUM(E958*F958)</f>
        <v>47.849999999999994</v>
      </c>
    </row>
    <row r="959" spans="1:7" x14ac:dyDescent="0.35">
      <c r="B959" s="52" t="s">
        <v>829</v>
      </c>
      <c r="C959" t="s">
        <v>576</v>
      </c>
      <c r="E959">
        <v>2</v>
      </c>
      <c r="F959">
        <v>93.39</v>
      </c>
      <c r="G959" s="53">
        <f>SUM(E959*F959)</f>
        <v>186.78</v>
      </c>
    </row>
    <row r="960" spans="1:7" x14ac:dyDescent="0.35">
      <c r="B960" s="52" t="s">
        <v>830</v>
      </c>
      <c r="C960" t="s">
        <v>281</v>
      </c>
      <c r="E960">
        <v>2</v>
      </c>
      <c r="F960">
        <v>229.54</v>
      </c>
      <c r="G960" s="53">
        <f>SUM(E960*F960)</f>
        <v>459.08</v>
      </c>
    </row>
    <row r="961" spans="1:8" x14ac:dyDescent="0.35">
      <c r="G961" s="54">
        <f>SUM(G957:G960)</f>
        <v>717.29</v>
      </c>
    </row>
    <row r="963" spans="1:8" x14ac:dyDescent="0.35">
      <c r="A963" s="65" t="s">
        <v>831</v>
      </c>
      <c r="B963" s="56" t="s">
        <v>832</v>
      </c>
      <c r="C963" s="67"/>
      <c r="D963" s="68"/>
    </row>
    <row r="964" spans="1:8" x14ac:dyDescent="0.35">
      <c r="B964" s="52" t="s">
        <v>435</v>
      </c>
      <c r="C964" s="52" t="s">
        <v>281</v>
      </c>
      <c r="E964">
        <v>2</v>
      </c>
      <c r="F964" s="53">
        <v>11.79</v>
      </c>
      <c r="G964" s="53">
        <f>SUM(E964*F964)</f>
        <v>23.58</v>
      </c>
    </row>
    <row r="965" spans="1:8" x14ac:dyDescent="0.35">
      <c r="B965" s="52" t="s">
        <v>436</v>
      </c>
      <c r="C965" s="52" t="s">
        <v>281</v>
      </c>
      <c r="E965">
        <v>3</v>
      </c>
      <c r="F965" s="53">
        <v>15.95</v>
      </c>
      <c r="G965" s="53">
        <f>SUM(E965*F965)</f>
        <v>47.849999999999994</v>
      </c>
    </row>
    <row r="966" spans="1:8" x14ac:dyDescent="0.35">
      <c r="B966" s="52" t="s">
        <v>833</v>
      </c>
      <c r="C966" t="s">
        <v>576</v>
      </c>
      <c r="E966">
        <v>2</v>
      </c>
      <c r="F966">
        <v>0</v>
      </c>
      <c r="G966" s="53">
        <f>SUM(E966*F966)</f>
        <v>0</v>
      </c>
      <c r="H966" s="52" t="s">
        <v>834</v>
      </c>
    </row>
    <row r="967" spans="1:8" x14ac:dyDescent="0.35">
      <c r="B967" s="52" t="s">
        <v>835</v>
      </c>
      <c r="C967" t="s">
        <v>281</v>
      </c>
      <c r="E967">
        <v>2</v>
      </c>
      <c r="F967">
        <v>289.83999999999997</v>
      </c>
      <c r="G967" s="53">
        <f>SUM(E967*F967)</f>
        <v>579.67999999999995</v>
      </c>
    </row>
    <row r="968" spans="1:8" x14ac:dyDescent="0.35">
      <c r="G968" s="54">
        <f>SUM(G964:G967)</f>
        <v>651.1099999999999</v>
      </c>
    </row>
    <row r="970" spans="1:8" x14ac:dyDescent="0.35">
      <c r="A970" s="65" t="s">
        <v>836</v>
      </c>
      <c r="B970" s="56" t="s">
        <v>837</v>
      </c>
      <c r="C970" s="67"/>
      <c r="D970" s="68"/>
    </row>
    <row r="971" spans="1:8" x14ac:dyDescent="0.35">
      <c r="B971" s="52" t="s">
        <v>435</v>
      </c>
      <c r="C971" s="52" t="s">
        <v>281</v>
      </c>
      <c r="E971">
        <v>2</v>
      </c>
      <c r="F971" s="53">
        <v>11.79</v>
      </c>
      <c r="G971" s="53">
        <f>SUM(E971*F971)</f>
        <v>23.58</v>
      </c>
    </row>
    <row r="972" spans="1:8" x14ac:dyDescent="0.35">
      <c r="B972" s="52" t="s">
        <v>436</v>
      </c>
      <c r="C972" s="52" t="s">
        <v>281</v>
      </c>
      <c r="E972">
        <v>3</v>
      </c>
      <c r="F972" s="53">
        <v>15.95</v>
      </c>
      <c r="G972" s="53">
        <f>SUM(E972*F972)</f>
        <v>47.849999999999994</v>
      </c>
    </row>
    <row r="973" spans="1:8" x14ac:dyDescent="0.35">
      <c r="B973" s="52" t="s">
        <v>838</v>
      </c>
      <c r="C973" t="s">
        <v>576</v>
      </c>
      <c r="E973">
        <v>2</v>
      </c>
      <c r="F973">
        <v>0</v>
      </c>
      <c r="G973" s="53">
        <f>SUM(E973*F973)</f>
        <v>0</v>
      </c>
      <c r="H973" s="52" t="s">
        <v>834</v>
      </c>
    </row>
    <row r="974" spans="1:8" x14ac:dyDescent="0.35">
      <c r="B974" s="52" t="s">
        <v>839</v>
      </c>
      <c r="C974" t="s">
        <v>281</v>
      </c>
      <c r="E974">
        <v>2</v>
      </c>
      <c r="F974">
        <v>304.98</v>
      </c>
      <c r="G974" s="53">
        <f>SUM(E974*F974)</f>
        <v>609.96</v>
      </c>
    </row>
    <row r="975" spans="1:8" x14ac:dyDescent="0.35">
      <c r="G975" s="54">
        <f>SUM(G971:G974)</f>
        <v>681.39</v>
      </c>
    </row>
    <row r="977" spans="1:7" ht="39" x14ac:dyDescent="0.35">
      <c r="A977" s="67" t="s">
        <v>840</v>
      </c>
      <c r="B977" s="56" t="s">
        <v>841</v>
      </c>
      <c r="C977" s="67"/>
      <c r="D977" s="68" t="s">
        <v>842</v>
      </c>
    </row>
    <row r="978" spans="1:7" x14ac:dyDescent="0.35">
      <c r="B978" t="s">
        <v>843</v>
      </c>
      <c r="C978" s="52" t="s">
        <v>281</v>
      </c>
      <c r="E978">
        <v>1.32</v>
      </c>
      <c r="F978">
        <v>2.17</v>
      </c>
      <c r="G978" s="54">
        <f t="shared" ref="G978:G983" si="38">SUM(E978*F978)</f>
        <v>2.8643999999999998</v>
      </c>
    </row>
    <row r="979" spans="1:7" x14ac:dyDescent="0.35">
      <c r="B979" t="s">
        <v>844</v>
      </c>
      <c r="C979" s="52" t="s">
        <v>281</v>
      </c>
      <c r="E979">
        <v>1.08</v>
      </c>
      <c r="F979">
        <v>0.74</v>
      </c>
      <c r="G979" s="54">
        <f t="shared" si="38"/>
        <v>0.79920000000000002</v>
      </c>
    </row>
    <row r="980" spans="1:7" x14ac:dyDescent="0.35">
      <c r="B980" t="s">
        <v>584</v>
      </c>
      <c r="C980" s="52" t="s">
        <v>281</v>
      </c>
      <c r="E980">
        <v>3.36</v>
      </c>
      <c r="F980">
        <v>0.04</v>
      </c>
      <c r="G980" s="54">
        <f t="shared" si="38"/>
        <v>0.13439999999999999</v>
      </c>
    </row>
    <row r="981" spans="1:7" x14ac:dyDescent="0.35">
      <c r="B981" s="52" t="s">
        <v>641</v>
      </c>
      <c r="C981" s="52" t="s">
        <v>281</v>
      </c>
      <c r="E981">
        <v>1</v>
      </c>
      <c r="F981">
        <v>1.03</v>
      </c>
      <c r="G981" s="54">
        <f t="shared" si="38"/>
        <v>1.03</v>
      </c>
    </row>
    <row r="982" spans="1:7" x14ac:dyDescent="0.35">
      <c r="B982" t="s">
        <v>579</v>
      </c>
      <c r="C982" s="52" t="s">
        <v>281</v>
      </c>
      <c r="E982">
        <v>1</v>
      </c>
      <c r="F982">
        <v>12.85</v>
      </c>
      <c r="G982" s="54">
        <f t="shared" si="38"/>
        <v>12.85</v>
      </c>
    </row>
    <row r="983" spans="1:7" x14ac:dyDescent="0.35">
      <c r="B983" t="s">
        <v>580</v>
      </c>
      <c r="C983" s="52" t="s">
        <v>281</v>
      </c>
      <c r="E983">
        <v>1</v>
      </c>
      <c r="F983">
        <v>12.75</v>
      </c>
      <c r="G983" s="54">
        <f t="shared" si="38"/>
        <v>12.75</v>
      </c>
    </row>
    <row r="984" spans="1:7" x14ac:dyDescent="0.35">
      <c r="G984" s="54">
        <f>SUM(G978:G983)</f>
        <v>30.427999999999997</v>
      </c>
    </row>
    <row r="986" spans="1:7" x14ac:dyDescent="0.35">
      <c r="A986" s="67" t="s">
        <v>845</v>
      </c>
      <c r="B986" s="56" t="s">
        <v>846</v>
      </c>
      <c r="C986" s="67"/>
      <c r="D986" s="68" t="s">
        <v>847</v>
      </c>
    </row>
    <row r="987" spans="1:7" x14ac:dyDescent="0.35">
      <c r="B987" t="s">
        <v>581</v>
      </c>
      <c r="C987" s="52" t="s">
        <v>281</v>
      </c>
      <c r="E987">
        <v>1.32</v>
      </c>
      <c r="F987">
        <v>2.17</v>
      </c>
      <c r="G987" s="54">
        <f t="shared" ref="G987:G992" si="39">SUM(E987*F987)</f>
        <v>2.8643999999999998</v>
      </c>
    </row>
    <row r="988" spans="1:7" x14ac:dyDescent="0.35">
      <c r="B988" t="s">
        <v>582</v>
      </c>
      <c r="C988" s="52" t="s">
        <v>281</v>
      </c>
      <c r="E988">
        <v>0.68</v>
      </c>
      <c r="F988">
        <v>0.74</v>
      </c>
      <c r="G988" s="54">
        <f t="shared" si="39"/>
        <v>0.50319999999999998</v>
      </c>
    </row>
    <row r="989" spans="1:7" x14ac:dyDescent="0.35">
      <c r="B989" t="s">
        <v>584</v>
      </c>
      <c r="C989" s="52" t="s">
        <v>281</v>
      </c>
      <c r="E989">
        <v>3.36</v>
      </c>
      <c r="F989">
        <v>0.04</v>
      </c>
      <c r="G989" s="54">
        <f t="shared" si="39"/>
        <v>0.13439999999999999</v>
      </c>
    </row>
    <row r="990" spans="1:7" x14ac:dyDescent="0.35">
      <c r="B990" s="52" t="s">
        <v>641</v>
      </c>
      <c r="C990" s="52" t="s">
        <v>281</v>
      </c>
      <c r="E990">
        <v>1</v>
      </c>
      <c r="F990">
        <v>1.03</v>
      </c>
      <c r="G990" s="54">
        <f t="shared" si="39"/>
        <v>1.03</v>
      </c>
    </row>
    <row r="991" spans="1:7" x14ac:dyDescent="0.35">
      <c r="B991" t="s">
        <v>579</v>
      </c>
      <c r="C991" s="52" t="s">
        <v>281</v>
      </c>
      <c r="E991">
        <v>1</v>
      </c>
      <c r="F991">
        <v>12.85</v>
      </c>
      <c r="G991" s="54">
        <f t="shared" si="39"/>
        <v>12.85</v>
      </c>
    </row>
    <row r="992" spans="1:7" x14ac:dyDescent="0.35">
      <c r="B992" t="s">
        <v>580</v>
      </c>
      <c r="C992" s="52" t="s">
        <v>281</v>
      </c>
      <c r="E992">
        <v>1</v>
      </c>
      <c r="F992">
        <v>12.75</v>
      </c>
      <c r="G992" s="54">
        <f t="shared" si="39"/>
        <v>12.75</v>
      </c>
    </row>
    <row r="993" spans="1:7" x14ac:dyDescent="0.35">
      <c r="G993" s="54">
        <f>SUM(G987:G992)</f>
        <v>30.131999999999998</v>
      </c>
    </row>
    <row r="995" spans="1:7" ht="39" x14ac:dyDescent="0.35">
      <c r="A995" s="67" t="s">
        <v>848</v>
      </c>
      <c r="B995" s="56" t="s">
        <v>849</v>
      </c>
      <c r="C995" s="67"/>
      <c r="D995" s="68" t="s">
        <v>850</v>
      </c>
    </row>
    <row r="996" spans="1:7" x14ac:dyDescent="0.35">
      <c r="B996" t="s">
        <v>581</v>
      </c>
      <c r="C996" s="52" t="s">
        <v>281</v>
      </c>
      <c r="E996">
        <v>1.32</v>
      </c>
      <c r="F996">
        <v>2.17</v>
      </c>
      <c r="G996" s="54">
        <f>SUM(E996*F996)</f>
        <v>2.8643999999999998</v>
      </c>
    </row>
    <row r="997" spans="1:7" x14ac:dyDescent="0.35">
      <c r="B997" t="s">
        <v>582</v>
      </c>
      <c r="C997" s="52" t="s">
        <v>281</v>
      </c>
      <c r="E997">
        <v>0.68</v>
      </c>
      <c r="F997">
        <v>0.74</v>
      </c>
      <c r="G997" s="54">
        <f>SUM(E997*F997)</f>
        <v>0.50319999999999998</v>
      </c>
    </row>
    <row r="998" spans="1:7" x14ac:dyDescent="0.35">
      <c r="B998" t="s">
        <v>584</v>
      </c>
      <c r="C998" s="52" t="s">
        <v>281</v>
      </c>
      <c r="E998">
        <v>3.36</v>
      </c>
      <c r="F998">
        <v>0.04</v>
      </c>
      <c r="G998" s="54">
        <f>SUM(E998*F998)</f>
        <v>0.13439999999999999</v>
      </c>
    </row>
    <row r="999" spans="1:7" x14ac:dyDescent="0.35">
      <c r="B999" s="52" t="s">
        <v>641</v>
      </c>
      <c r="C999" s="52" t="s">
        <v>281</v>
      </c>
      <c r="E999">
        <v>1</v>
      </c>
      <c r="F999">
        <v>1.03</v>
      </c>
      <c r="G999" s="54">
        <f>SUM(E999*F999)</f>
        <v>1.03</v>
      </c>
    </row>
    <row r="1000" spans="1:7" x14ac:dyDescent="0.35">
      <c r="B1000" t="s">
        <v>579</v>
      </c>
      <c r="C1000" s="52" t="s">
        <v>281</v>
      </c>
      <c r="E1000">
        <v>1</v>
      </c>
      <c r="F1000">
        <v>12.85</v>
      </c>
      <c r="G1000" s="54">
        <f>SUM(E1000*F1000)</f>
        <v>12.85</v>
      </c>
    </row>
    <row r="1001" spans="1:7" x14ac:dyDescent="0.35">
      <c r="G1001" s="54">
        <f>SUM(G996:G1000)</f>
        <v>17.381999999999998</v>
      </c>
    </row>
    <row r="1003" spans="1:7" ht="52" x14ac:dyDescent="0.35">
      <c r="A1003" s="67" t="s">
        <v>851</v>
      </c>
      <c r="B1003" s="56" t="s">
        <v>852</v>
      </c>
      <c r="C1003" s="67"/>
      <c r="D1003" s="68" t="s">
        <v>853</v>
      </c>
    </row>
    <row r="1004" spans="1:7" x14ac:dyDescent="0.35">
      <c r="B1004" t="s">
        <v>581</v>
      </c>
      <c r="C1004" s="52" t="s">
        <v>281</v>
      </c>
      <c r="E1004">
        <v>1.32</v>
      </c>
      <c r="F1004">
        <v>2.17</v>
      </c>
      <c r="G1004" s="54">
        <f>SUM(E1004*F1004)</f>
        <v>2.8643999999999998</v>
      </c>
    </row>
    <row r="1005" spans="1:7" x14ac:dyDescent="0.35">
      <c r="B1005" t="s">
        <v>582</v>
      </c>
      <c r="C1005" s="52" t="s">
        <v>281</v>
      </c>
      <c r="E1005">
        <v>0.68</v>
      </c>
      <c r="F1005">
        <v>0.74</v>
      </c>
      <c r="G1005" s="54">
        <f>SUM(E1005*F1005)</f>
        <v>0.50319999999999998</v>
      </c>
    </row>
    <row r="1006" spans="1:7" x14ac:dyDescent="0.35">
      <c r="B1006" t="s">
        <v>584</v>
      </c>
      <c r="C1006" s="52" t="s">
        <v>281</v>
      </c>
      <c r="E1006">
        <v>3.36</v>
      </c>
      <c r="F1006">
        <v>0.04</v>
      </c>
      <c r="G1006" s="54">
        <f>SUM(E1006*F1006)</f>
        <v>0.13439999999999999</v>
      </c>
    </row>
    <row r="1007" spans="1:7" x14ac:dyDescent="0.35">
      <c r="B1007" s="52" t="s">
        <v>637</v>
      </c>
      <c r="C1007" s="52" t="s">
        <v>576</v>
      </c>
      <c r="E1007">
        <v>1</v>
      </c>
      <c r="F1007">
        <v>0.33</v>
      </c>
      <c r="G1007" s="54">
        <f>SUM(E1007*F1007)</f>
        <v>0.33</v>
      </c>
    </row>
    <row r="1008" spans="1:7" x14ac:dyDescent="0.35">
      <c r="G1008" s="54">
        <f>SUM(G1004:G1007)</f>
        <v>3.8319999999999999</v>
      </c>
    </row>
    <row r="1010" spans="1:7" ht="52" x14ac:dyDescent="0.35">
      <c r="A1010" s="67" t="s">
        <v>854</v>
      </c>
      <c r="B1010" s="56" t="s">
        <v>855</v>
      </c>
      <c r="C1010" s="67"/>
      <c r="D1010" s="68" t="s">
        <v>856</v>
      </c>
    </row>
    <row r="1011" spans="1:7" x14ac:dyDescent="0.35">
      <c r="B1011" s="52" t="s">
        <v>857</v>
      </c>
      <c r="C1011" s="52" t="s">
        <v>281</v>
      </c>
      <c r="E1011">
        <v>1</v>
      </c>
      <c r="F1011" s="53">
        <v>40</v>
      </c>
      <c r="G1011" s="54">
        <f>SUM(E1011*F1011)</f>
        <v>40</v>
      </c>
    </row>
    <row r="1012" spans="1:7" x14ac:dyDescent="0.35">
      <c r="B1012" s="52" t="s">
        <v>858</v>
      </c>
      <c r="C1012" s="52" t="s">
        <v>281</v>
      </c>
      <c r="E1012">
        <v>1</v>
      </c>
      <c r="F1012">
        <v>1.51</v>
      </c>
      <c r="G1012" s="54">
        <f>SUM(E1012*F1012)</f>
        <v>1.51</v>
      </c>
    </row>
    <row r="1013" spans="1:7" x14ac:dyDescent="0.35">
      <c r="B1013" s="52" t="s">
        <v>859</v>
      </c>
      <c r="C1013" s="52" t="s">
        <v>281</v>
      </c>
      <c r="E1013">
        <v>2</v>
      </c>
      <c r="F1013">
        <v>2.4500000000000002</v>
      </c>
      <c r="G1013" s="54">
        <f>SUM(E1013*F1013)</f>
        <v>4.9000000000000004</v>
      </c>
    </row>
    <row r="1014" spans="1:7" x14ac:dyDescent="0.35">
      <c r="B1014" s="52" t="s">
        <v>860</v>
      </c>
      <c r="C1014" s="52" t="s">
        <v>281</v>
      </c>
      <c r="E1014">
        <v>2</v>
      </c>
      <c r="F1014">
        <v>3.84</v>
      </c>
      <c r="G1014" s="54">
        <f>SUM(E1014*F1014)</f>
        <v>7.68</v>
      </c>
    </row>
    <row r="1015" spans="1:7" x14ac:dyDescent="0.35">
      <c r="B1015" s="52" t="s">
        <v>861</v>
      </c>
      <c r="C1015" s="52" t="s">
        <v>281</v>
      </c>
      <c r="E1015">
        <v>2</v>
      </c>
      <c r="F1015">
        <v>4.6100000000000003</v>
      </c>
      <c r="G1015" s="54">
        <f>SUM(E1015*F1015)</f>
        <v>9.2200000000000006</v>
      </c>
    </row>
    <row r="1016" spans="1:7" x14ac:dyDescent="0.35">
      <c r="G1016" s="54">
        <f>SUM(G1011:G1014)</f>
        <v>54.089999999999996</v>
      </c>
    </row>
    <row r="1018" spans="1:7" x14ac:dyDescent="0.35">
      <c r="A1018" s="66" t="s">
        <v>862</v>
      </c>
      <c r="B1018" s="69" t="s">
        <v>863</v>
      </c>
      <c r="C1018" s="67" t="s">
        <v>281</v>
      </c>
      <c r="D1018" s="68" t="s">
        <v>864</v>
      </c>
    </row>
    <row r="1019" spans="1:7" x14ac:dyDescent="0.35">
      <c r="B1019" s="52" t="s">
        <v>857</v>
      </c>
      <c r="C1019" s="52" t="s">
        <v>281</v>
      </c>
      <c r="E1019">
        <v>1</v>
      </c>
      <c r="F1019" s="53">
        <v>40</v>
      </c>
      <c r="G1019" s="54">
        <f>SUM(E1019*F1019)</f>
        <v>40</v>
      </c>
    </row>
    <row r="1020" spans="1:7" x14ac:dyDescent="0.35">
      <c r="B1020" s="52" t="s">
        <v>859</v>
      </c>
      <c r="C1020" s="52" t="s">
        <v>281</v>
      </c>
      <c r="E1020">
        <v>2</v>
      </c>
      <c r="F1020">
        <v>2.4500000000000002</v>
      </c>
      <c r="G1020" s="54">
        <f>SUM(E1020*F1020)</f>
        <v>4.9000000000000004</v>
      </c>
    </row>
    <row r="1021" spans="1:7" x14ac:dyDescent="0.35">
      <c r="B1021" s="52" t="s">
        <v>860</v>
      </c>
      <c r="C1021" s="52" t="s">
        <v>281</v>
      </c>
      <c r="E1021">
        <v>2</v>
      </c>
      <c r="F1021">
        <v>3.84</v>
      </c>
      <c r="G1021" s="54">
        <f>SUM(E1021*F1021)</f>
        <v>7.68</v>
      </c>
    </row>
    <row r="1022" spans="1:7" x14ac:dyDescent="0.35">
      <c r="B1022" s="52" t="s">
        <v>861</v>
      </c>
      <c r="C1022" s="52" t="s">
        <v>281</v>
      </c>
      <c r="E1022">
        <v>2</v>
      </c>
      <c r="F1022">
        <v>4.6100000000000003</v>
      </c>
      <c r="G1022" s="54">
        <f>SUM(E1022*F1022)</f>
        <v>9.2200000000000006</v>
      </c>
    </row>
    <row r="1023" spans="1:7" x14ac:dyDescent="0.35">
      <c r="G1023" s="54">
        <f>SUM(G1019:G1021)</f>
        <v>52.58</v>
      </c>
    </row>
    <row r="1024" spans="1:7" x14ac:dyDescent="0.35">
      <c r="G1024" s="54"/>
    </row>
    <row r="1026" spans="1:4" ht="15" thickBot="1" x14ac:dyDescent="0.4">
      <c r="A1026" s="77" t="s">
        <v>886</v>
      </c>
      <c r="B1026" s="78" t="s">
        <v>887</v>
      </c>
      <c r="C1026" s="79" t="s">
        <v>281</v>
      </c>
      <c r="D1026" s="80" t="s">
        <v>888</v>
      </c>
    </row>
    <row r="1027" spans="1:4" ht="15" thickBot="1" x14ac:dyDescent="0.4">
      <c r="A1027" s="77" t="s">
        <v>889</v>
      </c>
      <c r="B1027" s="78" t="s">
        <v>890</v>
      </c>
      <c r="C1027" s="79" t="s">
        <v>891</v>
      </c>
      <c r="D1027" s="80" t="s">
        <v>892</v>
      </c>
    </row>
    <row r="1028" spans="1:4" ht="15" thickBot="1" x14ac:dyDescent="0.4">
      <c r="A1028" s="77" t="s">
        <v>893</v>
      </c>
      <c r="B1028" s="78" t="s">
        <v>894</v>
      </c>
      <c r="C1028" s="79" t="s">
        <v>895</v>
      </c>
      <c r="D1028" s="80" t="s">
        <v>896</v>
      </c>
    </row>
    <row r="1029" spans="1:4" ht="15" thickBot="1" x14ac:dyDescent="0.4">
      <c r="A1029" s="77" t="s">
        <v>897</v>
      </c>
      <c r="B1029" s="78" t="s">
        <v>898</v>
      </c>
      <c r="C1029" s="79" t="s">
        <v>891</v>
      </c>
      <c r="D1029" s="80" t="s">
        <v>899</v>
      </c>
    </row>
    <row r="1030" spans="1:4" ht="15" thickBot="1" x14ac:dyDescent="0.4">
      <c r="A1030" s="77" t="s">
        <v>893</v>
      </c>
      <c r="B1030" s="78" t="s">
        <v>900</v>
      </c>
      <c r="C1030" s="79" t="s">
        <v>895</v>
      </c>
      <c r="D1030" s="80" t="s">
        <v>901</v>
      </c>
    </row>
    <row r="1031" spans="1:4" x14ac:dyDescent="0.35">
      <c r="A1031" s="81" t="s">
        <v>897</v>
      </c>
      <c r="B1031" s="82" t="s">
        <v>902</v>
      </c>
      <c r="C1031" s="83" t="s">
        <v>891</v>
      </c>
      <c r="D1031" s="84" t="s">
        <v>903</v>
      </c>
    </row>
  </sheetData>
  <mergeCells count="7">
    <mergeCell ref="B554:B555"/>
    <mergeCell ref="B459:B460"/>
    <mergeCell ref="B472:B473"/>
    <mergeCell ref="B495:B496"/>
    <mergeCell ref="B512:B513"/>
    <mergeCell ref="B528:B529"/>
    <mergeCell ref="B542:B543"/>
  </mergeCells>
  <conditionalFormatting sqref="A437">
    <cfRule type="duplicateValues" dxfId="78" priority="50" stopIfTrue="1"/>
  </conditionalFormatting>
  <conditionalFormatting sqref="A444">
    <cfRule type="duplicateValues" dxfId="77" priority="49" stopIfTrue="1"/>
  </conditionalFormatting>
  <conditionalFormatting sqref="A451">
    <cfRule type="duplicateValues" dxfId="76" priority="48" stopIfTrue="1"/>
  </conditionalFormatting>
  <conditionalFormatting sqref="A586">
    <cfRule type="duplicateValues" dxfId="75" priority="47" stopIfTrue="1"/>
  </conditionalFormatting>
  <conditionalFormatting sqref="A573">
    <cfRule type="duplicateValues" dxfId="74" priority="46" stopIfTrue="1"/>
  </conditionalFormatting>
  <conditionalFormatting sqref="A579">
    <cfRule type="duplicateValues" dxfId="73" priority="45" stopIfTrue="1"/>
  </conditionalFormatting>
  <conditionalFormatting sqref="A594">
    <cfRule type="duplicateValues" dxfId="72" priority="44" stopIfTrue="1"/>
  </conditionalFormatting>
  <conditionalFormatting sqref="A702">
    <cfRule type="duplicateValues" dxfId="71" priority="43" stopIfTrue="1"/>
  </conditionalFormatting>
  <conditionalFormatting sqref="A712">
    <cfRule type="duplicateValues" dxfId="70" priority="42" stopIfTrue="1"/>
  </conditionalFormatting>
  <conditionalFormatting sqref="A713">
    <cfRule type="duplicateValues" dxfId="69" priority="41" stopIfTrue="1"/>
  </conditionalFormatting>
  <conditionalFormatting sqref="A726">
    <cfRule type="duplicateValues" dxfId="68" priority="40" stopIfTrue="1"/>
  </conditionalFormatting>
  <conditionalFormatting sqref="A739">
    <cfRule type="duplicateValues" dxfId="67" priority="39" stopIfTrue="1"/>
  </conditionalFormatting>
  <conditionalFormatting sqref="A752">
    <cfRule type="duplicateValues" dxfId="66" priority="38" stopIfTrue="1"/>
  </conditionalFormatting>
  <conditionalFormatting sqref="A765">
    <cfRule type="duplicateValues" dxfId="65" priority="37" stopIfTrue="1"/>
  </conditionalFormatting>
  <conditionalFormatting sqref="A778">
    <cfRule type="duplicateValues" dxfId="64" priority="36" stopIfTrue="1"/>
  </conditionalFormatting>
  <conditionalFormatting sqref="A791">
    <cfRule type="duplicateValues" dxfId="63" priority="35" stopIfTrue="1"/>
  </conditionalFormatting>
  <conditionalFormatting sqref="A797">
    <cfRule type="duplicateValues" dxfId="62" priority="34" stopIfTrue="1"/>
  </conditionalFormatting>
  <conditionalFormatting sqref="A803">
    <cfRule type="duplicateValues" dxfId="61" priority="33" stopIfTrue="1"/>
  </conditionalFormatting>
  <conditionalFormatting sqref="A809">
    <cfRule type="duplicateValues" dxfId="60" priority="32" stopIfTrue="1"/>
  </conditionalFormatting>
  <conditionalFormatting sqref="A817">
    <cfRule type="duplicateValues" dxfId="59" priority="31" stopIfTrue="1"/>
  </conditionalFormatting>
  <conditionalFormatting sqref="A823">
    <cfRule type="duplicateValues" dxfId="58" priority="30" stopIfTrue="1"/>
  </conditionalFormatting>
  <conditionalFormatting sqref="A829">
    <cfRule type="duplicateValues" dxfId="57" priority="29" stopIfTrue="1"/>
  </conditionalFormatting>
  <conditionalFormatting sqref="A834">
    <cfRule type="duplicateValues" dxfId="56" priority="28" stopIfTrue="1"/>
  </conditionalFormatting>
  <conditionalFormatting sqref="A840">
    <cfRule type="duplicateValues" dxfId="55" priority="27" stopIfTrue="1"/>
  </conditionalFormatting>
  <conditionalFormatting sqref="A846">
    <cfRule type="duplicateValues" dxfId="54" priority="26" stopIfTrue="1"/>
  </conditionalFormatting>
  <conditionalFormatting sqref="A852">
    <cfRule type="duplicateValues" dxfId="53" priority="25" stopIfTrue="1"/>
  </conditionalFormatting>
  <conditionalFormatting sqref="A858">
    <cfRule type="duplicateValues" dxfId="52" priority="24" stopIfTrue="1"/>
  </conditionalFormatting>
  <conditionalFormatting sqref="A864">
    <cfRule type="duplicateValues" dxfId="51" priority="23" stopIfTrue="1"/>
  </conditionalFormatting>
  <conditionalFormatting sqref="A870">
    <cfRule type="duplicateValues" dxfId="50" priority="22" stopIfTrue="1"/>
  </conditionalFormatting>
  <conditionalFormatting sqref="A876">
    <cfRule type="duplicateValues" dxfId="49" priority="21" stopIfTrue="1"/>
  </conditionalFormatting>
  <conditionalFormatting sqref="A882">
    <cfRule type="duplicateValues" dxfId="48" priority="20" stopIfTrue="1"/>
  </conditionalFormatting>
  <conditionalFormatting sqref="A888">
    <cfRule type="duplicateValues" dxfId="47" priority="19" stopIfTrue="1"/>
  </conditionalFormatting>
  <conditionalFormatting sqref="A894">
    <cfRule type="duplicateValues" dxfId="46" priority="18" stopIfTrue="1"/>
  </conditionalFormatting>
  <conditionalFormatting sqref="A900">
    <cfRule type="duplicateValues" dxfId="45" priority="17" stopIfTrue="1"/>
  </conditionalFormatting>
  <conditionalFormatting sqref="A907">
    <cfRule type="duplicateValues" dxfId="44" priority="16" stopIfTrue="1"/>
  </conditionalFormatting>
  <conditionalFormatting sqref="A914">
    <cfRule type="duplicateValues" dxfId="43" priority="15" stopIfTrue="1"/>
  </conditionalFormatting>
  <conditionalFormatting sqref="A921">
    <cfRule type="duplicateValues" dxfId="42" priority="14" stopIfTrue="1"/>
  </conditionalFormatting>
  <conditionalFormatting sqref="A928">
    <cfRule type="duplicateValues" dxfId="41" priority="13" stopIfTrue="1"/>
  </conditionalFormatting>
  <conditionalFormatting sqref="A935">
    <cfRule type="duplicateValues" dxfId="40" priority="12" stopIfTrue="1"/>
  </conditionalFormatting>
  <conditionalFormatting sqref="A942">
    <cfRule type="duplicateValues" dxfId="39" priority="11" stopIfTrue="1"/>
  </conditionalFormatting>
  <conditionalFormatting sqref="A949">
    <cfRule type="duplicateValues" dxfId="38" priority="10" stopIfTrue="1"/>
  </conditionalFormatting>
  <conditionalFormatting sqref="A956">
    <cfRule type="duplicateValues" dxfId="37" priority="9" stopIfTrue="1"/>
  </conditionalFormatting>
  <conditionalFormatting sqref="A963">
    <cfRule type="duplicateValues" dxfId="36" priority="8" stopIfTrue="1"/>
  </conditionalFormatting>
  <conditionalFormatting sqref="A970">
    <cfRule type="duplicateValues" dxfId="35" priority="7" stopIfTrue="1"/>
  </conditionalFormatting>
  <conditionalFormatting sqref="A977">
    <cfRule type="duplicateValues" dxfId="34" priority="6" stopIfTrue="1"/>
  </conditionalFormatting>
  <conditionalFormatting sqref="A986">
    <cfRule type="duplicateValues" dxfId="33" priority="5" stopIfTrue="1"/>
  </conditionalFormatting>
  <conditionalFormatting sqref="A995">
    <cfRule type="duplicateValues" dxfId="32" priority="4" stopIfTrue="1"/>
  </conditionalFormatting>
  <conditionalFormatting sqref="A1003">
    <cfRule type="duplicateValues" dxfId="31" priority="3" stopIfTrue="1"/>
  </conditionalFormatting>
  <conditionalFormatting sqref="A1010">
    <cfRule type="duplicateValues" dxfId="30" priority="2" stopIfTrue="1"/>
  </conditionalFormatting>
  <conditionalFormatting sqref="A1018">
    <cfRule type="duplicateValues" dxfId="29" priority="1" stopIfTrue="1"/>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K860"/>
  <sheetViews>
    <sheetView topLeftCell="A351" workbookViewId="0">
      <selection activeCell="F41" sqref="F41"/>
    </sheetView>
  </sheetViews>
  <sheetFormatPr defaultColWidth="9.1796875" defaultRowHeight="14.5" x14ac:dyDescent="0.35"/>
  <cols>
    <col min="1" max="1" width="10.54296875" style="76" customWidth="1"/>
    <col min="2" max="2" width="92.81640625" style="76" customWidth="1"/>
    <col min="3" max="3" width="9.1796875" style="76"/>
    <col min="4" max="4" width="9.1796875" style="50"/>
    <col min="5" max="8" width="9.1796875" style="76"/>
    <col min="9" max="9" width="9.453125" style="76" customWidth="1"/>
    <col min="10" max="13" width="9.1796875" style="76"/>
    <col min="14" max="14" width="8.453125" style="76" customWidth="1"/>
    <col min="15" max="16384" width="9.1796875" style="76"/>
  </cols>
  <sheetData>
    <row r="1" spans="1:7" x14ac:dyDescent="0.35">
      <c r="A1" s="76" t="s">
        <v>271</v>
      </c>
      <c r="B1" s="76" t="s">
        <v>215</v>
      </c>
      <c r="C1" s="76" t="s">
        <v>272</v>
      </c>
      <c r="D1" s="50" t="s">
        <v>273</v>
      </c>
      <c r="E1" s="76" t="s">
        <v>274</v>
      </c>
      <c r="F1" s="76" t="s">
        <v>275</v>
      </c>
      <c r="G1" s="76" t="s">
        <v>276</v>
      </c>
    </row>
    <row r="2" spans="1:7" x14ac:dyDescent="0.35">
      <c r="A2" s="62"/>
      <c r="B2" s="52" t="s">
        <v>407</v>
      </c>
      <c r="C2" s="76" t="s">
        <v>281</v>
      </c>
      <c r="E2" s="76">
        <v>1</v>
      </c>
      <c r="F2" s="53">
        <v>41.2</v>
      </c>
      <c r="G2" s="53">
        <f t="shared" ref="G2:G29" si="0">SUM(E2*F2)</f>
        <v>41.2</v>
      </c>
    </row>
    <row r="3" spans="1:7" x14ac:dyDescent="0.35">
      <c r="A3" s="62"/>
      <c r="B3" s="52" t="s">
        <v>418</v>
      </c>
      <c r="C3" s="76" t="s">
        <v>281</v>
      </c>
      <c r="E3" s="76">
        <v>1</v>
      </c>
      <c r="F3" s="53">
        <v>50.85</v>
      </c>
      <c r="G3" s="53">
        <f t="shared" si="0"/>
        <v>50.85</v>
      </c>
    </row>
    <row r="4" spans="1:7" x14ac:dyDescent="0.35">
      <c r="A4" s="62"/>
      <c r="B4" s="52" t="s">
        <v>714</v>
      </c>
      <c r="C4" s="76" t="s">
        <v>281</v>
      </c>
      <c r="E4" s="76">
        <v>1</v>
      </c>
      <c r="F4" s="53">
        <v>367.78</v>
      </c>
      <c r="G4" s="53">
        <f t="shared" si="0"/>
        <v>367.78</v>
      </c>
    </row>
    <row r="5" spans="1:7" x14ac:dyDescent="0.35">
      <c r="A5" s="62"/>
      <c r="B5" s="52" t="s">
        <v>426</v>
      </c>
      <c r="C5" s="76" t="s">
        <v>281</v>
      </c>
      <c r="E5" s="76">
        <v>1</v>
      </c>
      <c r="F5" s="53">
        <v>84.64</v>
      </c>
      <c r="G5" s="53">
        <f t="shared" si="0"/>
        <v>84.64</v>
      </c>
    </row>
    <row r="6" spans="1:7" x14ac:dyDescent="0.35">
      <c r="A6" s="62"/>
      <c r="B6" s="52" t="s">
        <v>703</v>
      </c>
      <c r="C6" s="76" t="s">
        <v>281</v>
      </c>
      <c r="E6" s="76">
        <v>1</v>
      </c>
      <c r="F6" s="53">
        <v>181.75</v>
      </c>
      <c r="G6" s="53">
        <f t="shared" si="0"/>
        <v>181.75</v>
      </c>
    </row>
    <row r="7" spans="1:7" x14ac:dyDescent="0.35">
      <c r="A7" s="62"/>
      <c r="B7" s="52" t="s">
        <v>709</v>
      </c>
      <c r="C7" s="76" t="s">
        <v>281</v>
      </c>
      <c r="E7" s="76">
        <v>1</v>
      </c>
      <c r="F7" s="53">
        <v>247.96</v>
      </c>
      <c r="G7" s="53">
        <f t="shared" si="0"/>
        <v>247.96</v>
      </c>
    </row>
    <row r="8" spans="1:7" x14ac:dyDescent="0.35">
      <c r="B8" s="52" t="s">
        <v>434</v>
      </c>
      <c r="C8" s="76" t="s">
        <v>281</v>
      </c>
      <c r="E8" s="76">
        <v>1</v>
      </c>
      <c r="F8" s="53">
        <v>51.45</v>
      </c>
      <c r="G8" s="53">
        <f t="shared" si="0"/>
        <v>51.45</v>
      </c>
    </row>
    <row r="9" spans="1:7" x14ac:dyDescent="0.35">
      <c r="B9" s="52" t="s">
        <v>300</v>
      </c>
      <c r="C9" s="76" t="s">
        <v>281</v>
      </c>
      <c r="E9" s="76">
        <v>1</v>
      </c>
      <c r="F9" s="53">
        <v>18.309999999999999</v>
      </c>
      <c r="G9" s="53">
        <f t="shared" si="0"/>
        <v>18.309999999999999</v>
      </c>
    </row>
    <row r="10" spans="1:7" x14ac:dyDescent="0.35">
      <c r="B10" s="52" t="s">
        <v>296</v>
      </c>
      <c r="C10" s="76" t="s">
        <v>281</v>
      </c>
      <c r="E10" s="76">
        <v>1</v>
      </c>
      <c r="F10" s="53">
        <v>20.13</v>
      </c>
      <c r="G10" s="53">
        <f t="shared" si="0"/>
        <v>20.13</v>
      </c>
    </row>
    <row r="11" spans="1:7" x14ac:dyDescent="0.35">
      <c r="B11" s="52" t="s">
        <v>291</v>
      </c>
      <c r="C11" s="76" t="s">
        <v>281</v>
      </c>
      <c r="E11" s="76">
        <v>1</v>
      </c>
      <c r="F11" s="53">
        <v>14.54</v>
      </c>
      <c r="G11" s="53">
        <f t="shared" si="0"/>
        <v>14.54</v>
      </c>
    </row>
    <row r="12" spans="1:7" x14ac:dyDescent="0.35">
      <c r="B12" s="52" t="s">
        <v>280</v>
      </c>
      <c r="C12" s="76" t="s">
        <v>281</v>
      </c>
      <c r="E12" s="76">
        <v>1</v>
      </c>
      <c r="F12" s="53">
        <v>16.2</v>
      </c>
      <c r="G12" s="53">
        <f t="shared" si="0"/>
        <v>16.2</v>
      </c>
    </row>
    <row r="13" spans="1:7" x14ac:dyDescent="0.35">
      <c r="B13" s="52" t="s">
        <v>313</v>
      </c>
      <c r="C13" s="76" t="s">
        <v>281</v>
      </c>
      <c r="E13" s="76">
        <v>1</v>
      </c>
      <c r="F13" s="53">
        <v>24.6</v>
      </c>
      <c r="G13" s="53">
        <f t="shared" si="0"/>
        <v>24.6</v>
      </c>
    </row>
    <row r="14" spans="1:7" x14ac:dyDescent="0.35">
      <c r="B14" s="52" t="s">
        <v>309</v>
      </c>
      <c r="C14" s="76" t="s">
        <v>281</v>
      </c>
      <c r="E14" s="76">
        <v>1</v>
      </c>
      <c r="F14" s="53">
        <v>17.170000000000002</v>
      </c>
      <c r="G14" s="53">
        <f t="shared" si="0"/>
        <v>17.170000000000002</v>
      </c>
    </row>
    <row r="15" spans="1:7" x14ac:dyDescent="0.35">
      <c r="B15" s="52" t="s">
        <v>304</v>
      </c>
      <c r="C15" s="76" t="s">
        <v>281</v>
      </c>
      <c r="E15" s="76">
        <v>1</v>
      </c>
      <c r="F15" s="53">
        <v>23.34</v>
      </c>
      <c r="G15" s="53">
        <f t="shared" si="0"/>
        <v>23.34</v>
      </c>
    </row>
    <row r="16" spans="1:7" x14ac:dyDescent="0.35">
      <c r="B16" s="52" t="s">
        <v>331</v>
      </c>
      <c r="C16" s="76" t="s">
        <v>281</v>
      </c>
      <c r="E16" s="76">
        <v>1</v>
      </c>
      <c r="F16" s="53">
        <v>34.4</v>
      </c>
      <c r="G16" s="53">
        <f t="shared" si="0"/>
        <v>34.4</v>
      </c>
    </row>
    <row r="17" spans="2:7" x14ac:dyDescent="0.35">
      <c r="B17" s="52" t="s">
        <v>327</v>
      </c>
      <c r="C17" s="76" t="s">
        <v>281</v>
      </c>
      <c r="E17" s="76">
        <v>1</v>
      </c>
      <c r="F17" s="53">
        <v>30.4</v>
      </c>
      <c r="G17" s="53">
        <f t="shared" si="0"/>
        <v>30.4</v>
      </c>
    </row>
    <row r="18" spans="2:7" x14ac:dyDescent="0.35">
      <c r="B18" s="52" t="s">
        <v>323</v>
      </c>
      <c r="C18" s="76" t="s">
        <v>281</v>
      </c>
      <c r="E18" s="76">
        <v>1</v>
      </c>
      <c r="F18" s="53">
        <v>28.93</v>
      </c>
      <c r="G18" s="53">
        <f t="shared" si="0"/>
        <v>28.93</v>
      </c>
    </row>
    <row r="19" spans="2:7" x14ac:dyDescent="0.35">
      <c r="B19" s="52" t="s">
        <v>318</v>
      </c>
      <c r="C19" s="76" t="s">
        <v>281</v>
      </c>
      <c r="E19" s="76">
        <v>1</v>
      </c>
      <c r="F19" s="53">
        <v>31.28</v>
      </c>
      <c r="G19" s="53">
        <f t="shared" si="0"/>
        <v>31.28</v>
      </c>
    </row>
    <row r="20" spans="2:7" x14ac:dyDescent="0.35">
      <c r="B20" s="52" t="s">
        <v>348</v>
      </c>
      <c r="C20" s="76" t="s">
        <v>281</v>
      </c>
      <c r="E20" s="76">
        <v>1</v>
      </c>
      <c r="F20" s="53">
        <v>50.4</v>
      </c>
      <c r="G20" s="53">
        <f t="shared" si="0"/>
        <v>50.4</v>
      </c>
    </row>
    <row r="21" spans="2:7" x14ac:dyDescent="0.35">
      <c r="B21" s="52" t="s">
        <v>344</v>
      </c>
      <c r="C21" s="76" t="s">
        <v>281</v>
      </c>
      <c r="E21" s="76">
        <v>1</v>
      </c>
      <c r="F21" s="53">
        <v>27.56</v>
      </c>
      <c r="G21" s="53">
        <f t="shared" si="0"/>
        <v>27.56</v>
      </c>
    </row>
    <row r="22" spans="2:7" x14ac:dyDescent="0.35">
      <c r="B22" s="52" t="s">
        <v>340</v>
      </c>
      <c r="C22" s="76" t="s">
        <v>281</v>
      </c>
      <c r="E22" s="76">
        <v>1</v>
      </c>
      <c r="F22" s="53">
        <v>20.51</v>
      </c>
      <c r="G22" s="53">
        <f t="shared" si="0"/>
        <v>20.51</v>
      </c>
    </row>
    <row r="23" spans="2:7" x14ac:dyDescent="0.35">
      <c r="B23" s="52" t="s">
        <v>335</v>
      </c>
      <c r="C23" s="76" t="s">
        <v>281</v>
      </c>
      <c r="E23" s="76">
        <v>1</v>
      </c>
      <c r="F23" s="53">
        <v>45.1</v>
      </c>
      <c r="G23" s="53">
        <f t="shared" si="0"/>
        <v>45.1</v>
      </c>
    </row>
    <row r="24" spans="2:7" x14ac:dyDescent="0.35">
      <c r="B24" s="52" t="s">
        <v>352</v>
      </c>
      <c r="C24" s="76" t="s">
        <v>281</v>
      </c>
      <c r="E24" s="76">
        <v>1</v>
      </c>
      <c r="F24" s="53">
        <v>107.56</v>
      </c>
      <c r="G24" s="53">
        <f t="shared" si="0"/>
        <v>107.56</v>
      </c>
    </row>
    <row r="25" spans="2:7" x14ac:dyDescent="0.35">
      <c r="B25" s="52" t="s">
        <v>357</v>
      </c>
      <c r="C25" s="76" t="s">
        <v>281</v>
      </c>
      <c r="E25" s="76">
        <v>1</v>
      </c>
      <c r="F25" s="53">
        <v>165.74</v>
      </c>
      <c r="G25" s="53">
        <f t="shared" si="0"/>
        <v>165.74</v>
      </c>
    </row>
    <row r="26" spans="2:7" x14ac:dyDescent="0.35">
      <c r="B26" s="52" t="s">
        <v>362</v>
      </c>
      <c r="C26" s="76" t="s">
        <v>281</v>
      </c>
      <c r="E26" s="76">
        <v>1</v>
      </c>
      <c r="F26" s="53">
        <v>257.47000000000003</v>
      </c>
      <c r="G26" s="53">
        <f t="shared" si="0"/>
        <v>257.47000000000003</v>
      </c>
    </row>
    <row r="27" spans="2:7" x14ac:dyDescent="0.35">
      <c r="B27" s="76" t="s">
        <v>479</v>
      </c>
      <c r="C27" s="76" t="s">
        <v>281</v>
      </c>
      <c r="E27" s="76">
        <v>1</v>
      </c>
      <c r="F27" s="53">
        <v>5.5</v>
      </c>
      <c r="G27" s="53">
        <f t="shared" si="0"/>
        <v>5.5</v>
      </c>
    </row>
    <row r="28" spans="2:7" x14ac:dyDescent="0.35">
      <c r="B28" s="52" t="s">
        <v>370</v>
      </c>
      <c r="C28" s="76" t="s">
        <v>281</v>
      </c>
      <c r="E28" s="76">
        <v>1</v>
      </c>
      <c r="F28" s="53">
        <v>76.400000000000006</v>
      </c>
      <c r="G28" s="53">
        <f t="shared" si="0"/>
        <v>76.400000000000006</v>
      </c>
    </row>
    <row r="29" spans="2:7" x14ac:dyDescent="0.35">
      <c r="B29" s="52" t="s">
        <v>375</v>
      </c>
      <c r="C29" s="76" t="s">
        <v>281</v>
      </c>
      <c r="E29" s="76">
        <v>1</v>
      </c>
      <c r="F29" s="53">
        <v>18.399999999999999</v>
      </c>
      <c r="G29" s="53">
        <f t="shared" si="0"/>
        <v>18.399999999999999</v>
      </c>
    </row>
    <row r="30" spans="2:7" x14ac:dyDescent="0.35">
      <c r="B30" s="52" t="s">
        <v>379</v>
      </c>
      <c r="C30" s="76" t="s">
        <v>281</v>
      </c>
      <c r="E30" s="76">
        <v>1</v>
      </c>
      <c r="F30" s="53">
        <v>14.3</v>
      </c>
      <c r="G30" s="53">
        <v>32</v>
      </c>
    </row>
    <row r="31" spans="2:7" x14ac:dyDescent="0.35">
      <c r="B31" s="52" t="s">
        <v>384</v>
      </c>
      <c r="C31" s="76" t="s">
        <v>281</v>
      </c>
      <c r="E31" s="76">
        <v>1</v>
      </c>
      <c r="F31" s="53">
        <v>32</v>
      </c>
      <c r="G31" s="53">
        <f t="shared" ref="G31:G51" si="1">SUM(E31*F31)</f>
        <v>32</v>
      </c>
    </row>
    <row r="32" spans="2:7" x14ac:dyDescent="0.35">
      <c r="B32" s="52" t="s">
        <v>393</v>
      </c>
      <c r="C32" s="76" t="s">
        <v>281</v>
      </c>
      <c r="E32" s="76">
        <v>1</v>
      </c>
      <c r="F32" s="53">
        <v>111.81</v>
      </c>
      <c r="G32" s="53">
        <f t="shared" si="1"/>
        <v>111.81</v>
      </c>
    </row>
    <row r="33" spans="1:7" x14ac:dyDescent="0.35">
      <c r="B33" s="52" t="s">
        <v>396</v>
      </c>
      <c r="C33" s="76" t="s">
        <v>281</v>
      </c>
      <c r="E33" s="76">
        <v>1</v>
      </c>
      <c r="F33" s="53">
        <v>54</v>
      </c>
      <c r="G33" s="53">
        <f t="shared" si="1"/>
        <v>54</v>
      </c>
    </row>
    <row r="34" spans="1:7" x14ac:dyDescent="0.35">
      <c r="B34" s="52" t="s">
        <v>388</v>
      </c>
      <c r="C34" s="76" t="s">
        <v>281</v>
      </c>
      <c r="E34" s="76">
        <v>1</v>
      </c>
      <c r="F34" s="53">
        <v>51</v>
      </c>
      <c r="G34" s="53">
        <f t="shared" si="1"/>
        <v>51</v>
      </c>
    </row>
    <row r="35" spans="1:7" x14ac:dyDescent="0.35">
      <c r="B35" s="52" t="s">
        <v>401</v>
      </c>
      <c r="C35" s="76" t="s">
        <v>281</v>
      </c>
      <c r="E35" s="76">
        <v>1</v>
      </c>
      <c r="F35" s="53">
        <v>148.77000000000001</v>
      </c>
      <c r="G35" s="53">
        <f t="shared" si="1"/>
        <v>148.77000000000001</v>
      </c>
    </row>
    <row r="36" spans="1:7" x14ac:dyDescent="0.35">
      <c r="B36" s="52" t="s">
        <v>459</v>
      </c>
      <c r="C36" s="76" t="s">
        <v>281</v>
      </c>
      <c r="E36" s="76">
        <v>1</v>
      </c>
      <c r="F36" s="53">
        <v>23.83</v>
      </c>
      <c r="G36" s="53">
        <f t="shared" si="1"/>
        <v>23.83</v>
      </c>
    </row>
    <row r="37" spans="1:7" x14ac:dyDescent="0.35">
      <c r="B37" s="52" t="s">
        <v>464</v>
      </c>
      <c r="C37" s="76" t="s">
        <v>281</v>
      </c>
      <c r="E37" s="76">
        <v>1</v>
      </c>
      <c r="F37" s="53">
        <v>38.950000000000003</v>
      </c>
      <c r="G37" s="53">
        <f t="shared" si="1"/>
        <v>38.950000000000003</v>
      </c>
    </row>
    <row r="38" spans="1:7" x14ac:dyDescent="0.35">
      <c r="B38" s="52" t="s">
        <v>469</v>
      </c>
      <c r="C38" s="76" t="s">
        <v>281</v>
      </c>
      <c r="E38" s="76">
        <v>1</v>
      </c>
      <c r="F38" s="53">
        <v>66.33</v>
      </c>
      <c r="G38" s="53">
        <f t="shared" si="1"/>
        <v>66.33</v>
      </c>
    </row>
    <row r="39" spans="1:7" x14ac:dyDescent="0.35">
      <c r="B39" s="52" t="s">
        <v>474</v>
      </c>
      <c r="C39" s="76" t="s">
        <v>281</v>
      </c>
      <c r="E39" s="76">
        <v>1</v>
      </c>
      <c r="F39" s="53">
        <v>149.54</v>
      </c>
      <c r="G39" s="53">
        <f t="shared" si="1"/>
        <v>149.54</v>
      </c>
    </row>
    <row r="40" spans="1:7" x14ac:dyDescent="0.35">
      <c r="B40" s="52" t="s">
        <v>405</v>
      </c>
      <c r="C40" s="52" t="s">
        <v>281</v>
      </c>
      <c r="D40" s="50" t="s">
        <v>406</v>
      </c>
      <c r="E40" s="76">
        <v>1</v>
      </c>
      <c r="F40" s="53">
        <v>232.11</v>
      </c>
      <c r="G40" s="53">
        <f t="shared" si="1"/>
        <v>232.11</v>
      </c>
    </row>
    <row r="41" spans="1:7" x14ac:dyDescent="0.35">
      <c r="B41" s="52" t="s">
        <v>405</v>
      </c>
      <c r="C41" s="52" t="s">
        <v>281</v>
      </c>
      <c r="D41" s="50" t="s">
        <v>406</v>
      </c>
      <c r="E41" s="76">
        <v>1</v>
      </c>
      <c r="F41" s="53">
        <v>232.11</v>
      </c>
      <c r="G41" s="53">
        <f t="shared" si="1"/>
        <v>232.11</v>
      </c>
    </row>
    <row r="42" spans="1:7" x14ac:dyDescent="0.35">
      <c r="B42" s="52" t="s">
        <v>405</v>
      </c>
      <c r="C42" s="52" t="s">
        <v>281</v>
      </c>
      <c r="D42" s="50" t="s">
        <v>417</v>
      </c>
      <c r="E42" s="76">
        <v>1</v>
      </c>
      <c r="F42" s="53" t="e">
        <f>#REF!</f>
        <v>#REF!</v>
      </c>
      <c r="G42" s="53" t="e">
        <f t="shared" si="1"/>
        <v>#REF!</v>
      </c>
    </row>
    <row r="43" spans="1:7" x14ac:dyDescent="0.35">
      <c r="B43" s="52" t="s">
        <v>405</v>
      </c>
      <c r="C43" s="52" t="s">
        <v>281</v>
      </c>
      <c r="D43" s="50" t="s">
        <v>425</v>
      </c>
      <c r="E43" s="76">
        <v>1</v>
      </c>
      <c r="F43" s="53" t="e">
        <f>#REF!</f>
        <v>#REF!</v>
      </c>
      <c r="G43" s="53" t="e">
        <f t="shared" si="1"/>
        <v>#REF!</v>
      </c>
    </row>
    <row r="44" spans="1:7" x14ac:dyDescent="0.35">
      <c r="B44" s="52" t="s">
        <v>432</v>
      </c>
      <c r="C44" s="52" t="s">
        <v>281</v>
      </c>
      <c r="D44" s="50" t="s">
        <v>433</v>
      </c>
      <c r="E44" s="76">
        <v>1</v>
      </c>
      <c r="F44" s="53" t="e">
        <f>#REF!</f>
        <v>#REF!</v>
      </c>
      <c r="G44" s="53" t="e">
        <f t="shared" si="1"/>
        <v>#REF!</v>
      </c>
    </row>
    <row r="45" spans="1:7" x14ac:dyDescent="0.35">
      <c r="B45" s="52" t="s">
        <v>432</v>
      </c>
      <c r="C45" s="52" t="s">
        <v>281</v>
      </c>
      <c r="D45" s="50" t="s">
        <v>444</v>
      </c>
      <c r="E45" s="76">
        <v>1</v>
      </c>
      <c r="F45" s="53" t="e">
        <f>#REF!</f>
        <v>#REF!</v>
      </c>
      <c r="G45" s="53" t="e">
        <f t="shared" si="1"/>
        <v>#REF!</v>
      </c>
    </row>
    <row r="46" spans="1:7" x14ac:dyDescent="0.35">
      <c r="A46" s="76" t="s">
        <v>285</v>
      </c>
      <c r="B46" s="52" t="s">
        <v>286</v>
      </c>
      <c r="C46" s="52" t="s">
        <v>281</v>
      </c>
      <c r="E46" s="76">
        <v>1</v>
      </c>
      <c r="F46" s="76">
        <v>13.48</v>
      </c>
      <c r="G46" s="53">
        <f t="shared" si="1"/>
        <v>13.48</v>
      </c>
    </row>
    <row r="47" spans="1:7" x14ac:dyDescent="0.35">
      <c r="B47" s="61" t="s">
        <v>615</v>
      </c>
      <c r="C47" s="52" t="s">
        <v>281</v>
      </c>
      <c r="E47" s="76">
        <v>6</v>
      </c>
      <c r="F47" s="76">
        <v>8</v>
      </c>
      <c r="G47" s="54">
        <f t="shared" si="1"/>
        <v>48</v>
      </c>
    </row>
    <row r="48" spans="1:7" x14ac:dyDescent="0.35">
      <c r="B48" s="52" t="s">
        <v>641</v>
      </c>
      <c r="C48" s="52"/>
      <c r="E48" s="76">
        <v>1</v>
      </c>
      <c r="F48" s="76">
        <v>1.03</v>
      </c>
      <c r="G48" s="54">
        <f t="shared" si="1"/>
        <v>1.03</v>
      </c>
    </row>
    <row r="49" spans="2:10" x14ac:dyDescent="0.35">
      <c r="B49" s="52" t="s">
        <v>644</v>
      </c>
      <c r="C49" s="52" t="s">
        <v>281</v>
      </c>
      <c r="E49" s="76">
        <v>1</v>
      </c>
      <c r="F49" s="53">
        <v>11.79</v>
      </c>
      <c r="G49" s="53">
        <f t="shared" si="1"/>
        <v>11.79</v>
      </c>
    </row>
    <row r="50" spans="2:10" x14ac:dyDescent="0.35">
      <c r="B50" s="52" t="s">
        <v>645</v>
      </c>
      <c r="C50" s="52" t="s">
        <v>281</v>
      </c>
      <c r="E50" s="76">
        <v>1</v>
      </c>
      <c r="F50" s="53">
        <v>15.95</v>
      </c>
      <c r="G50" s="53">
        <f t="shared" si="1"/>
        <v>15.95</v>
      </c>
    </row>
    <row r="51" spans="2:10" x14ac:dyDescent="0.35">
      <c r="B51" s="76" t="s">
        <v>607</v>
      </c>
      <c r="C51" s="52" t="s">
        <v>281</v>
      </c>
      <c r="E51" s="76">
        <v>2</v>
      </c>
      <c r="F51" s="76">
        <v>17.45</v>
      </c>
      <c r="G51" s="54">
        <f t="shared" si="1"/>
        <v>34.9</v>
      </c>
    </row>
    <row r="52" spans="2:10" x14ac:dyDescent="0.35">
      <c r="B52" s="52" t="s">
        <v>558</v>
      </c>
      <c r="C52" s="52" t="s">
        <v>281</v>
      </c>
      <c r="E52" s="76">
        <v>1</v>
      </c>
      <c r="F52" s="76">
        <v>12.82</v>
      </c>
      <c r="G52" s="54">
        <v>9.74</v>
      </c>
    </row>
    <row r="53" spans="2:10" x14ac:dyDescent="0.35">
      <c r="B53" s="52" t="s">
        <v>790</v>
      </c>
      <c r="C53" s="76" t="s">
        <v>576</v>
      </c>
      <c r="E53" s="76">
        <v>2</v>
      </c>
      <c r="F53" s="76">
        <v>13.99</v>
      </c>
      <c r="G53" s="53">
        <f t="shared" ref="G53:G74" si="2">SUM(E53*F53)</f>
        <v>27.98</v>
      </c>
    </row>
    <row r="54" spans="2:10" x14ac:dyDescent="0.35">
      <c r="B54" s="52" t="s">
        <v>518</v>
      </c>
      <c r="C54" s="52" t="s">
        <v>281</v>
      </c>
      <c r="E54" s="76">
        <v>2</v>
      </c>
      <c r="F54" s="53">
        <v>12.55</v>
      </c>
      <c r="G54" s="53">
        <f t="shared" si="2"/>
        <v>25.1</v>
      </c>
    </row>
    <row r="55" spans="2:10" x14ac:dyDescent="0.35">
      <c r="B55" s="52" t="s">
        <v>465</v>
      </c>
      <c r="C55" s="52" t="s">
        <v>281</v>
      </c>
      <c r="E55" s="76">
        <v>3</v>
      </c>
      <c r="F55" s="76">
        <v>13.48</v>
      </c>
      <c r="G55" s="53">
        <f t="shared" si="2"/>
        <v>40.44</v>
      </c>
    </row>
    <row r="56" spans="2:10" x14ac:dyDescent="0.35">
      <c r="B56" s="52" t="s">
        <v>371</v>
      </c>
      <c r="C56" s="52" t="s">
        <v>281</v>
      </c>
      <c r="E56" s="76">
        <v>1</v>
      </c>
      <c r="F56" s="76">
        <v>13.9</v>
      </c>
      <c r="G56" s="53">
        <f t="shared" si="2"/>
        <v>13.9</v>
      </c>
    </row>
    <row r="57" spans="2:10" x14ac:dyDescent="0.35">
      <c r="B57" s="52" t="s">
        <v>660</v>
      </c>
      <c r="C57" s="52" t="s">
        <v>281</v>
      </c>
      <c r="E57" s="76">
        <v>2</v>
      </c>
      <c r="F57" s="53">
        <v>12.55</v>
      </c>
      <c r="G57" s="53">
        <f t="shared" si="2"/>
        <v>25.1</v>
      </c>
    </row>
    <row r="58" spans="2:10" x14ac:dyDescent="0.35">
      <c r="B58" s="52" t="s">
        <v>305</v>
      </c>
      <c r="C58" s="52" t="s">
        <v>281</v>
      </c>
      <c r="E58" s="76">
        <v>1</v>
      </c>
      <c r="F58" s="53">
        <v>13.9</v>
      </c>
      <c r="G58" s="53">
        <f t="shared" si="2"/>
        <v>13.9</v>
      </c>
    </row>
    <row r="59" spans="2:10" x14ac:dyDescent="0.35">
      <c r="B59" s="52" t="s">
        <v>314</v>
      </c>
      <c r="C59" s="52" t="s">
        <v>281</v>
      </c>
      <c r="E59" s="76">
        <v>1</v>
      </c>
      <c r="F59" s="53">
        <v>13.9</v>
      </c>
      <c r="G59" s="53">
        <f t="shared" si="2"/>
        <v>13.9</v>
      </c>
    </row>
    <row r="60" spans="2:10" x14ac:dyDescent="0.35">
      <c r="B60" s="52" t="s">
        <v>421</v>
      </c>
      <c r="C60" s="52" t="s">
        <v>281</v>
      </c>
      <c r="E60" s="76">
        <v>1</v>
      </c>
      <c r="F60" s="53">
        <v>13.9</v>
      </c>
      <c r="G60" s="53">
        <f t="shared" si="2"/>
        <v>13.9</v>
      </c>
      <c r="J60" s="52" t="s">
        <v>422</v>
      </c>
    </row>
    <row r="61" spans="2:10" x14ac:dyDescent="0.35">
      <c r="B61" s="52" t="s">
        <v>421</v>
      </c>
      <c r="C61" s="52" t="s">
        <v>281</v>
      </c>
      <c r="E61" s="76">
        <v>2</v>
      </c>
      <c r="F61" s="53">
        <v>13.9</v>
      </c>
      <c r="G61" s="53">
        <f t="shared" si="2"/>
        <v>27.8</v>
      </c>
    </row>
    <row r="62" spans="2:10" x14ac:dyDescent="0.35">
      <c r="B62" s="52" t="s">
        <v>658</v>
      </c>
      <c r="C62" s="52" t="s">
        <v>281</v>
      </c>
      <c r="E62" s="76">
        <v>2</v>
      </c>
      <c r="F62" s="53">
        <v>13.9</v>
      </c>
      <c r="G62" s="53">
        <f t="shared" si="2"/>
        <v>27.8</v>
      </c>
    </row>
    <row r="63" spans="2:10" x14ac:dyDescent="0.35">
      <c r="B63" s="52" t="s">
        <v>750</v>
      </c>
      <c r="C63" s="52" t="s">
        <v>281</v>
      </c>
      <c r="E63" s="76">
        <v>1</v>
      </c>
      <c r="F63" s="53">
        <v>51.95</v>
      </c>
      <c r="G63" s="53">
        <f t="shared" si="2"/>
        <v>51.95</v>
      </c>
    </row>
    <row r="64" spans="2:10" x14ac:dyDescent="0.35">
      <c r="B64" s="52" t="s">
        <v>722</v>
      </c>
      <c r="C64" s="52" t="s">
        <v>281</v>
      </c>
      <c r="E64" s="76">
        <v>2</v>
      </c>
      <c r="F64" s="53">
        <v>16.8</v>
      </c>
      <c r="G64" s="53">
        <f t="shared" si="2"/>
        <v>33.6</v>
      </c>
    </row>
    <row r="65" spans="2:7" x14ac:dyDescent="0.35">
      <c r="B65" s="52" t="s">
        <v>693</v>
      </c>
      <c r="C65" s="52" t="s">
        <v>281</v>
      </c>
      <c r="E65" s="76">
        <v>1</v>
      </c>
      <c r="F65" s="55">
        <v>10.029999999999999</v>
      </c>
      <c r="G65" s="53">
        <f t="shared" si="2"/>
        <v>10.029999999999999</v>
      </c>
    </row>
    <row r="66" spans="2:7" x14ac:dyDescent="0.35">
      <c r="B66" s="52" t="s">
        <v>419</v>
      </c>
      <c r="C66" s="52" t="s">
        <v>281</v>
      </c>
      <c r="E66" s="76">
        <v>1</v>
      </c>
      <c r="F66" s="55">
        <v>10.029999999999999</v>
      </c>
      <c r="G66" s="53">
        <f t="shared" si="2"/>
        <v>10.029999999999999</v>
      </c>
    </row>
    <row r="67" spans="2:7" x14ac:dyDescent="0.35">
      <c r="B67" s="52" t="s">
        <v>795</v>
      </c>
      <c r="C67" s="76" t="s">
        <v>281</v>
      </c>
      <c r="E67" s="76">
        <v>2</v>
      </c>
      <c r="F67" s="76">
        <v>13.78</v>
      </c>
      <c r="G67" s="53">
        <f t="shared" si="2"/>
        <v>27.56</v>
      </c>
    </row>
    <row r="68" spans="2:7" x14ac:dyDescent="0.35">
      <c r="B68" s="52" t="s">
        <v>659</v>
      </c>
      <c r="C68" s="52" t="s">
        <v>281</v>
      </c>
      <c r="E68" s="76">
        <v>1</v>
      </c>
      <c r="F68" s="53">
        <v>35.880000000000003</v>
      </c>
      <c r="G68" s="53">
        <f t="shared" si="2"/>
        <v>35.880000000000003</v>
      </c>
    </row>
    <row r="69" spans="2:7" x14ac:dyDescent="0.35">
      <c r="B69" s="52" t="s">
        <v>445</v>
      </c>
      <c r="C69" s="52" t="s">
        <v>281</v>
      </c>
      <c r="E69" s="76">
        <v>1</v>
      </c>
      <c r="F69" s="53">
        <v>18.399999999999999</v>
      </c>
      <c r="G69" s="53">
        <f t="shared" si="2"/>
        <v>18.399999999999999</v>
      </c>
    </row>
    <row r="70" spans="2:7" x14ac:dyDescent="0.35">
      <c r="B70" s="52" t="s">
        <v>540</v>
      </c>
      <c r="C70" s="52" t="s">
        <v>281</v>
      </c>
      <c r="E70" s="76">
        <v>0.25</v>
      </c>
      <c r="F70" s="76">
        <v>15.95</v>
      </c>
      <c r="G70" s="54">
        <f t="shared" si="2"/>
        <v>3.9874999999999998</v>
      </c>
    </row>
    <row r="71" spans="2:7" x14ac:dyDescent="0.35">
      <c r="B71" s="76" t="s">
        <v>578</v>
      </c>
      <c r="C71" s="52" t="s">
        <v>281</v>
      </c>
      <c r="E71" s="76">
        <v>1</v>
      </c>
      <c r="F71" s="76">
        <v>14.44</v>
      </c>
      <c r="G71" s="54">
        <f t="shared" si="2"/>
        <v>14.44</v>
      </c>
    </row>
    <row r="72" spans="2:7" x14ac:dyDescent="0.35">
      <c r="B72" s="52" t="s">
        <v>446</v>
      </c>
      <c r="C72" s="52" t="s">
        <v>281</v>
      </c>
      <c r="E72" s="76">
        <v>1</v>
      </c>
      <c r="F72" s="53">
        <v>144.03</v>
      </c>
      <c r="G72" s="53">
        <f t="shared" si="2"/>
        <v>144.03</v>
      </c>
    </row>
    <row r="73" spans="2:7" x14ac:dyDescent="0.35">
      <c r="B73" s="52" t="s">
        <v>420</v>
      </c>
      <c r="C73" s="52" t="s">
        <v>281</v>
      </c>
      <c r="E73" s="76">
        <v>2</v>
      </c>
      <c r="F73" s="53">
        <v>21.28</v>
      </c>
      <c r="G73" s="53">
        <f t="shared" si="2"/>
        <v>42.56</v>
      </c>
    </row>
    <row r="74" spans="2:7" x14ac:dyDescent="0.35">
      <c r="B74" s="52" t="s">
        <v>427</v>
      </c>
      <c r="C74" s="52" t="s">
        <v>281</v>
      </c>
      <c r="E74" s="76">
        <v>1</v>
      </c>
      <c r="F74" s="53">
        <v>10.029999999999999</v>
      </c>
      <c r="G74" s="53">
        <f t="shared" si="2"/>
        <v>10.029999999999999</v>
      </c>
    </row>
    <row r="75" spans="2:7" x14ac:dyDescent="0.35">
      <c r="B75" s="52" t="s">
        <v>563</v>
      </c>
      <c r="C75" s="52" t="s">
        <v>281</v>
      </c>
      <c r="E75" s="76">
        <v>1</v>
      </c>
      <c r="F75" s="76">
        <v>12.82</v>
      </c>
      <c r="G75" s="54">
        <v>12.39</v>
      </c>
    </row>
    <row r="76" spans="2:7" x14ac:dyDescent="0.35">
      <c r="B76" s="52" t="s">
        <v>799</v>
      </c>
      <c r="C76" s="76" t="s">
        <v>576</v>
      </c>
      <c r="E76" s="76">
        <v>2</v>
      </c>
      <c r="F76" s="76">
        <v>21.11</v>
      </c>
      <c r="G76" s="53">
        <f t="shared" ref="G76:G107" si="3">SUM(E76*F76)</f>
        <v>42.22</v>
      </c>
    </row>
    <row r="77" spans="2:7" x14ac:dyDescent="0.35">
      <c r="B77" s="52" t="s">
        <v>526</v>
      </c>
      <c r="C77" s="52" t="s">
        <v>281</v>
      </c>
      <c r="E77" s="76">
        <v>2</v>
      </c>
      <c r="F77" s="53">
        <v>18.84</v>
      </c>
      <c r="G77" s="53">
        <f t="shared" si="3"/>
        <v>37.68</v>
      </c>
    </row>
    <row r="78" spans="2:7" x14ac:dyDescent="0.35">
      <c r="B78" s="52" t="s">
        <v>470</v>
      </c>
      <c r="C78" s="52" t="s">
        <v>281</v>
      </c>
      <c r="E78" s="76">
        <v>3</v>
      </c>
      <c r="F78" s="76">
        <v>21.32</v>
      </c>
      <c r="G78" s="53">
        <f t="shared" si="3"/>
        <v>63.96</v>
      </c>
    </row>
    <row r="79" spans="2:7" x14ac:dyDescent="0.35">
      <c r="B79" s="52" t="s">
        <v>380</v>
      </c>
      <c r="C79" s="52" t="s">
        <v>281</v>
      </c>
      <c r="E79" s="76">
        <v>1</v>
      </c>
      <c r="F79" s="76">
        <v>21.32</v>
      </c>
      <c r="G79" s="53">
        <f t="shared" si="3"/>
        <v>21.32</v>
      </c>
    </row>
    <row r="80" spans="2:7" x14ac:dyDescent="0.35">
      <c r="B80" s="52" t="s">
        <v>665</v>
      </c>
      <c r="C80" s="52" t="s">
        <v>281</v>
      </c>
      <c r="E80" s="76">
        <v>2</v>
      </c>
      <c r="F80" s="53">
        <v>18.84</v>
      </c>
      <c r="G80" s="53">
        <f t="shared" si="3"/>
        <v>37.68</v>
      </c>
    </row>
    <row r="81" spans="2:7" x14ac:dyDescent="0.35">
      <c r="B81" s="52" t="s">
        <v>672</v>
      </c>
      <c r="C81" s="52" t="s">
        <v>281</v>
      </c>
      <c r="E81" s="76">
        <v>2</v>
      </c>
      <c r="F81" s="53">
        <v>29.15</v>
      </c>
      <c r="G81" s="53">
        <f t="shared" si="3"/>
        <v>58.3</v>
      </c>
    </row>
    <row r="82" spans="2:7" x14ac:dyDescent="0.35">
      <c r="B82" s="52" t="s">
        <v>319</v>
      </c>
      <c r="C82" s="52" t="s">
        <v>281</v>
      </c>
      <c r="E82" s="76">
        <v>1</v>
      </c>
      <c r="F82" s="53">
        <v>21.31</v>
      </c>
      <c r="G82" s="53">
        <f t="shared" si="3"/>
        <v>21.31</v>
      </c>
    </row>
    <row r="83" spans="2:7" x14ac:dyDescent="0.35">
      <c r="B83" s="52" t="s">
        <v>430</v>
      </c>
      <c r="C83" s="52" t="s">
        <v>281</v>
      </c>
      <c r="E83" s="76">
        <v>2</v>
      </c>
      <c r="F83" s="53">
        <v>21.32</v>
      </c>
      <c r="G83" s="53">
        <f t="shared" si="3"/>
        <v>42.64</v>
      </c>
    </row>
    <row r="84" spans="2:7" x14ac:dyDescent="0.35">
      <c r="B84" s="52" t="s">
        <v>754</v>
      </c>
      <c r="C84" s="52" t="s">
        <v>281</v>
      </c>
      <c r="E84" s="76">
        <v>1</v>
      </c>
      <c r="F84" s="53">
        <v>53.32</v>
      </c>
      <c r="G84" s="53">
        <f t="shared" si="3"/>
        <v>53.32</v>
      </c>
    </row>
    <row r="85" spans="2:7" x14ac:dyDescent="0.35">
      <c r="B85" s="52" t="s">
        <v>726</v>
      </c>
      <c r="C85" s="52" t="s">
        <v>281</v>
      </c>
      <c r="E85" s="76">
        <v>2</v>
      </c>
      <c r="F85" s="53">
        <v>19.54</v>
      </c>
      <c r="G85" s="53">
        <f t="shared" si="3"/>
        <v>39.08</v>
      </c>
    </row>
    <row r="86" spans="2:7" x14ac:dyDescent="0.35">
      <c r="B86" s="52" t="s">
        <v>800</v>
      </c>
      <c r="C86" s="76" t="s">
        <v>281</v>
      </c>
      <c r="E86" s="76">
        <v>2</v>
      </c>
      <c r="F86" s="76">
        <v>20.34</v>
      </c>
      <c r="G86" s="53">
        <f t="shared" si="3"/>
        <v>40.68</v>
      </c>
    </row>
    <row r="87" spans="2:7" x14ac:dyDescent="0.35">
      <c r="B87" s="52" t="s">
        <v>664</v>
      </c>
      <c r="C87" s="52" t="s">
        <v>281</v>
      </c>
      <c r="E87" s="76">
        <v>1</v>
      </c>
      <c r="F87" s="53">
        <v>56.38</v>
      </c>
      <c r="G87" s="53">
        <f t="shared" si="3"/>
        <v>56.38</v>
      </c>
    </row>
    <row r="88" spans="2:7" x14ac:dyDescent="0.35">
      <c r="B88" s="52" t="s">
        <v>861</v>
      </c>
      <c r="C88" s="52" t="s">
        <v>281</v>
      </c>
      <c r="E88" s="76">
        <v>2</v>
      </c>
      <c r="F88" s="76">
        <v>4.6100000000000003</v>
      </c>
      <c r="G88" s="54">
        <f t="shared" si="3"/>
        <v>9.2200000000000006</v>
      </c>
    </row>
    <row r="89" spans="2:7" x14ac:dyDescent="0.35">
      <c r="B89" s="52" t="s">
        <v>860</v>
      </c>
      <c r="C89" s="52" t="s">
        <v>281</v>
      </c>
      <c r="E89" s="76">
        <v>2</v>
      </c>
      <c r="F89" s="76">
        <v>3.84</v>
      </c>
      <c r="G89" s="54">
        <f t="shared" si="3"/>
        <v>7.68</v>
      </c>
    </row>
    <row r="90" spans="2:7" x14ac:dyDescent="0.35">
      <c r="B90" s="52" t="s">
        <v>858</v>
      </c>
      <c r="C90" s="52" t="s">
        <v>281</v>
      </c>
      <c r="E90" s="76">
        <v>1</v>
      </c>
      <c r="F90" s="76">
        <v>1.51</v>
      </c>
      <c r="G90" s="54">
        <f t="shared" si="3"/>
        <v>1.51</v>
      </c>
    </row>
    <row r="91" spans="2:7" x14ac:dyDescent="0.35">
      <c r="B91" s="52" t="s">
        <v>859</v>
      </c>
      <c r="C91" s="52" t="s">
        <v>281</v>
      </c>
      <c r="E91" s="76">
        <v>2</v>
      </c>
      <c r="F91" s="76">
        <v>2.4500000000000002</v>
      </c>
      <c r="G91" s="54">
        <f t="shared" si="3"/>
        <v>4.9000000000000004</v>
      </c>
    </row>
    <row r="92" spans="2:7" x14ac:dyDescent="0.35">
      <c r="B92" s="76" t="s">
        <v>600</v>
      </c>
      <c r="C92" s="52" t="s">
        <v>281</v>
      </c>
      <c r="E92" s="76">
        <v>1</v>
      </c>
      <c r="F92" s="76">
        <v>5.95</v>
      </c>
      <c r="G92" s="54">
        <f t="shared" si="3"/>
        <v>5.95</v>
      </c>
    </row>
    <row r="93" spans="2:7" x14ac:dyDescent="0.35">
      <c r="B93" s="52" t="s">
        <v>632</v>
      </c>
      <c r="C93" s="52" t="s">
        <v>281</v>
      </c>
      <c r="E93" s="76">
        <v>1</v>
      </c>
      <c r="F93" s="76">
        <v>5.95</v>
      </c>
      <c r="G93" s="55">
        <f t="shared" si="3"/>
        <v>5.95</v>
      </c>
    </row>
    <row r="94" spans="2:7" x14ac:dyDescent="0.35">
      <c r="B94" s="52" t="s">
        <v>437</v>
      </c>
      <c r="C94" s="52" t="s">
        <v>281</v>
      </c>
      <c r="E94" s="76">
        <v>1</v>
      </c>
      <c r="F94" s="53">
        <v>31.73</v>
      </c>
      <c r="G94" s="53">
        <f t="shared" si="3"/>
        <v>31.73</v>
      </c>
    </row>
    <row r="95" spans="2:7" x14ac:dyDescent="0.35">
      <c r="B95" s="52" t="s">
        <v>409</v>
      </c>
      <c r="C95" s="52" t="s">
        <v>281</v>
      </c>
      <c r="E95" s="76">
        <v>10</v>
      </c>
      <c r="F95" s="55">
        <v>3.53</v>
      </c>
      <c r="G95" s="53">
        <f t="shared" si="3"/>
        <v>35.299999999999997</v>
      </c>
    </row>
    <row r="96" spans="2:7" x14ac:dyDescent="0.35">
      <c r="B96" s="52" t="s">
        <v>409</v>
      </c>
      <c r="C96" s="52" t="s">
        <v>281</v>
      </c>
      <c r="E96" s="76">
        <v>6</v>
      </c>
      <c r="F96" s="55">
        <v>3.53</v>
      </c>
      <c r="G96" s="53">
        <f t="shared" si="3"/>
        <v>21.18</v>
      </c>
    </row>
    <row r="97" spans="2:9" x14ac:dyDescent="0.35">
      <c r="B97" s="52" t="s">
        <v>428</v>
      </c>
      <c r="C97" s="52" t="s">
        <v>281</v>
      </c>
      <c r="E97" s="76">
        <v>1</v>
      </c>
      <c r="F97" s="53">
        <v>18.63</v>
      </c>
      <c r="G97" s="53">
        <f t="shared" si="3"/>
        <v>18.63</v>
      </c>
    </row>
    <row r="98" spans="2:9" x14ac:dyDescent="0.35">
      <c r="B98" s="52" t="s">
        <v>410</v>
      </c>
      <c r="C98" s="52" t="s">
        <v>281</v>
      </c>
      <c r="E98" s="76">
        <v>1</v>
      </c>
      <c r="F98" s="53">
        <v>18.63</v>
      </c>
      <c r="G98" s="53">
        <f t="shared" si="3"/>
        <v>18.63</v>
      </c>
    </row>
    <row r="99" spans="2:9" x14ac:dyDescent="0.35">
      <c r="B99" s="52" t="s">
        <v>450</v>
      </c>
      <c r="C99" s="52" t="s">
        <v>281</v>
      </c>
      <c r="E99" s="76">
        <v>1</v>
      </c>
      <c r="F99" s="53">
        <v>156.16999999999999</v>
      </c>
      <c r="G99" s="53">
        <f t="shared" si="3"/>
        <v>156.16999999999999</v>
      </c>
    </row>
    <row r="100" spans="2:9" x14ac:dyDescent="0.35">
      <c r="B100" s="52" t="s">
        <v>429</v>
      </c>
      <c r="C100" s="52" t="s">
        <v>281</v>
      </c>
      <c r="E100" s="76">
        <v>2</v>
      </c>
      <c r="F100" s="53">
        <v>34.58</v>
      </c>
      <c r="G100" s="53">
        <f t="shared" si="3"/>
        <v>69.16</v>
      </c>
    </row>
    <row r="101" spans="2:9" x14ac:dyDescent="0.35">
      <c r="B101" s="52" t="s">
        <v>633</v>
      </c>
      <c r="C101" s="52" t="s">
        <v>281</v>
      </c>
      <c r="E101" s="76">
        <v>1</v>
      </c>
      <c r="F101" s="76">
        <v>10.74</v>
      </c>
      <c r="G101" s="55">
        <f t="shared" si="3"/>
        <v>10.74</v>
      </c>
    </row>
    <row r="102" spans="2:9" x14ac:dyDescent="0.35">
      <c r="B102" s="76" t="s">
        <v>625</v>
      </c>
      <c r="C102" s="52" t="s">
        <v>576</v>
      </c>
      <c r="E102" s="76">
        <v>0.125</v>
      </c>
      <c r="F102" s="76">
        <v>13.29</v>
      </c>
      <c r="G102" s="55">
        <f t="shared" si="3"/>
        <v>1.6612499999999999</v>
      </c>
      <c r="I102" s="76" t="s">
        <v>624</v>
      </c>
    </row>
    <row r="103" spans="2:9" x14ac:dyDescent="0.35">
      <c r="B103" s="76" t="s">
        <v>611</v>
      </c>
      <c r="C103" s="52" t="s">
        <v>281</v>
      </c>
      <c r="E103" s="76">
        <v>1</v>
      </c>
      <c r="F103" s="76">
        <v>56.84</v>
      </c>
      <c r="G103" s="54">
        <f t="shared" si="3"/>
        <v>56.84</v>
      </c>
    </row>
    <row r="104" spans="2:9" x14ac:dyDescent="0.35">
      <c r="B104" s="76" t="s">
        <v>599</v>
      </c>
      <c r="C104" s="52" t="s">
        <v>281</v>
      </c>
      <c r="E104" s="76">
        <v>1</v>
      </c>
      <c r="F104" s="76">
        <v>56.84</v>
      </c>
      <c r="G104" s="54">
        <f t="shared" si="3"/>
        <v>56.84</v>
      </c>
    </row>
    <row r="105" spans="2:9" x14ac:dyDescent="0.35">
      <c r="B105" s="52" t="s">
        <v>730</v>
      </c>
      <c r="C105" s="52" t="s">
        <v>281</v>
      </c>
      <c r="E105" s="76">
        <v>2</v>
      </c>
      <c r="F105" s="53">
        <v>29.68</v>
      </c>
      <c r="G105" s="53">
        <f t="shared" si="3"/>
        <v>59.36</v>
      </c>
    </row>
    <row r="106" spans="2:9" x14ac:dyDescent="0.35">
      <c r="B106" s="52" t="s">
        <v>804</v>
      </c>
      <c r="C106" s="76" t="s">
        <v>576</v>
      </c>
      <c r="E106" s="76">
        <v>2</v>
      </c>
      <c r="F106" s="76">
        <v>24.3</v>
      </c>
      <c r="G106" s="53">
        <f t="shared" si="3"/>
        <v>48.6</v>
      </c>
    </row>
    <row r="107" spans="2:9" x14ac:dyDescent="0.35">
      <c r="B107" s="52" t="s">
        <v>475</v>
      </c>
      <c r="C107" s="52" t="s">
        <v>281</v>
      </c>
      <c r="E107" s="76">
        <v>3</v>
      </c>
      <c r="F107" s="76">
        <v>35.53</v>
      </c>
      <c r="G107" s="53">
        <f t="shared" si="3"/>
        <v>106.59</v>
      </c>
    </row>
    <row r="108" spans="2:9" x14ac:dyDescent="0.35">
      <c r="B108" s="52" t="s">
        <v>389</v>
      </c>
      <c r="C108" s="52" t="s">
        <v>281</v>
      </c>
      <c r="E108" s="76">
        <v>1</v>
      </c>
      <c r="F108" s="76">
        <v>35.53</v>
      </c>
      <c r="G108" s="53">
        <f t="shared" ref="G108:G139" si="4">SUM(E108*F108)</f>
        <v>35.53</v>
      </c>
    </row>
    <row r="109" spans="2:9" x14ac:dyDescent="0.35">
      <c r="B109" s="52" t="s">
        <v>704</v>
      </c>
      <c r="C109" s="52" t="s">
        <v>281</v>
      </c>
      <c r="E109" s="76">
        <v>2</v>
      </c>
      <c r="F109" s="53">
        <v>29.15</v>
      </c>
      <c r="G109" s="53">
        <f t="shared" si="4"/>
        <v>58.3</v>
      </c>
    </row>
    <row r="110" spans="2:9" x14ac:dyDescent="0.35">
      <c r="B110" s="52" t="s">
        <v>336</v>
      </c>
      <c r="C110" s="52" t="s">
        <v>281</v>
      </c>
      <c r="E110" s="76">
        <v>1</v>
      </c>
      <c r="F110" s="76">
        <v>35.53</v>
      </c>
      <c r="G110" s="53">
        <f t="shared" si="4"/>
        <v>35.53</v>
      </c>
    </row>
    <row r="111" spans="2:9" x14ac:dyDescent="0.35">
      <c r="B111" s="52" t="s">
        <v>670</v>
      </c>
      <c r="C111" s="52" t="s">
        <v>281</v>
      </c>
      <c r="E111" s="76">
        <v>2</v>
      </c>
      <c r="F111" s="53">
        <v>35.53</v>
      </c>
      <c r="G111" s="53">
        <f t="shared" si="4"/>
        <v>71.06</v>
      </c>
    </row>
    <row r="112" spans="2:9" x14ac:dyDescent="0.35">
      <c r="B112" s="52" t="s">
        <v>705</v>
      </c>
      <c r="C112" s="52" t="s">
        <v>281</v>
      </c>
      <c r="E112" s="76">
        <v>2</v>
      </c>
      <c r="F112" s="53">
        <v>35.53</v>
      </c>
      <c r="G112" s="53">
        <f t="shared" si="4"/>
        <v>71.06</v>
      </c>
    </row>
    <row r="113" spans="2:9" x14ac:dyDescent="0.35">
      <c r="B113" s="52" t="s">
        <v>758</v>
      </c>
      <c r="C113" s="52" t="s">
        <v>281</v>
      </c>
      <c r="E113" s="76">
        <v>1</v>
      </c>
      <c r="F113" s="53">
        <v>85.1</v>
      </c>
      <c r="G113" s="53">
        <f t="shared" si="4"/>
        <v>85.1</v>
      </c>
    </row>
    <row r="114" spans="2:9" x14ac:dyDescent="0.35">
      <c r="B114" s="52" t="s">
        <v>805</v>
      </c>
      <c r="C114" s="76" t="s">
        <v>281</v>
      </c>
      <c r="E114" s="76">
        <v>2</v>
      </c>
      <c r="F114" s="76">
        <v>31.22</v>
      </c>
      <c r="G114" s="53">
        <f t="shared" si="4"/>
        <v>62.44</v>
      </c>
    </row>
    <row r="115" spans="2:9" x14ac:dyDescent="0.35">
      <c r="B115" s="52" t="s">
        <v>671</v>
      </c>
      <c r="C115" s="52" t="s">
        <v>281</v>
      </c>
      <c r="E115" s="76">
        <v>1</v>
      </c>
      <c r="F115" s="53">
        <v>67.84</v>
      </c>
      <c r="G115" s="53">
        <f t="shared" si="4"/>
        <v>67.84</v>
      </c>
    </row>
    <row r="116" spans="2:9" x14ac:dyDescent="0.35">
      <c r="B116" s="76" t="s">
        <v>844</v>
      </c>
      <c r="C116" s="52" t="s">
        <v>281</v>
      </c>
      <c r="E116" s="76">
        <v>1.08</v>
      </c>
      <c r="F116" s="76">
        <v>0.74</v>
      </c>
      <c r="G116" s="54">
        <f t="shared" si="4"/>
        <v>0.79920000000000002</v>
      </c>
    </row>
    <row r="117" spans="2:9" x14ac:dyDescent="0.35">
      <c r="B117" s="76" t="s">
        <v>582</v>
      </c>
      <c r="C117" s="52" t="s">
        <v>281</v>
      </c>
      <c r="E117" s="76">
        <v>2.34</v>
      </c>
      <c r="F117" s="76">
        <v>0.74</v>
      </c>
      <c r="G117" s="54">
        <f t="shared" si="4"/>
        <v>1.7315999999999998</v>
      </c>
    </row>
    <row r="118" spans="2:9" x14ac:dyDescent="0.35">
      <c r="B118" s="76" t="s">
        <v>582</v>
      </c>
      <c r="C118" s="52" t="s">
        <v>281</v>
      </c>
      <c r="E118" s="76">
        <v>3.36</v>
      </c>
      <c r="F118" s="76">
        <v>0.74</v>
      </c>
      <c r="G118" s="54">
        <f t="shared" si="4"/>
        <v>2.4863999999999997</v>
      </c>
      <c r="I118" s="76" t="s">
        <v>589</v>
      </c>
    </row>
    <row r="119" spans="2:9" x14ac:dyDescent="0.35">
      <c r="B119" s="76" t="s">
        <v>582</v>
      </c>
      <c r="C119" s="52" t="s">
        <v>281</v>
      </c>
      <c r="E119" s="76">
        <v>0.34</v>
      </c>
      <c r="F119" s="76">
        <v>0.74</v>
      </c>
      <c r="G119" s="55">
        <f t="shared" si="4"/>
        <v>0.25159999999999999</v>
      </c>
    </row>
    <row r="120" spans="2:9" x14ac:dyDescent="0.35">
      <c r="B120" s="76" t="s">
        <v>582</v>
      </c>
      <c r="C120" s="52" t="s">
        <v>281</v>
      </c>
      <c r="E120" s="76">
        <v>0.68</v>
      </c>
      <c r="F120" s="76">
        <v>0.74</v>
      </c>
      <c r="G120" s="54">
        <f t="shared" si="4"/>
        <v>0.50319999999999998</v>
      </c>
    </row>
    <row r="121" spans="2:9" x14ac:dyDescent="0.35">
      <c r="B121" s="76" t="s">
        <v>594</v>
      </c>
      <c r="C121" s="52" t="s">
        <v>281</v>
      </c>
      <c r="E121" s="76">
        <v>0.33</v>
      </c>
      <c r="F121" s="76">
        <v>0.74</v>
      </c>
      <c r="G121" s="54">
        <f t="shared" si="4"/>
        <v>0.2442</v>
      </c>
    </row>
    <row r="122" spans="2:9" x14ac:dyDescent="0.35">
      <c r="B122" s="76" t="s">
        <v>623</v>
      </c>
      <c r="C122" s="52" t="s">
        <v>576</v>
      </c>
      <c r="E122" s="76">
        <v>0.125</v>
      </c>
      <c r="F122" s="76">
        <v>11.62</v>
      </c>
      <c r="G122" s="55">
        <f t="shared" si="4"/>
        <v>1.4524999999999999</v>
      </c>
      <c r="I122" s="76" t="s">
        <v>624</v>
      </c>
    </row>
    <row r="123" spans="2:9" x14ac:dyDescent="0.35">
      <c r="B123" s="52" t="s">
        <v>809</v>
      </c>
      <c r="C123" s="76" t="s">
        <v>576</v>
      </c>
      <c r="E123" s="76">
        <v>2</v>
      </c>
      <c r="F123" s="76">
        <v>31.78</v>
      </c>
      <c r="G123" s="53">
        <f t="shared" si="4"/>
        <v>63.56</v>
      </c>
    </row>
    <row r="124" spans="2:9" x14ac:dyDescent="0.35">
      <c r="B124" s="52" t="s">
        <v>353</v>
      </c>
      <c r="C124" s="52" t="s">
        <v>281</v>
      </c>
      <c r="E124" s="76">
        <v>1</v>
      </c>
      <c r="F124" s="53">
        <v>49.11</v>
      </c>
      <c r="G124" s="53">
        <f t="shared" si="4"/>
        <v>49.11</v>
      </c>
    </row>
    <row r="125" spans="2:9" x14ac:dyDescent="0.35">
      <c r="B125" s="52" t="s">
        <v>678</v>
      </c>
      <c r="C125" s="52" t="s">
        <v>281</v>
      </c>
      <c r="E125" s="76">
        <v>2</v>
      </c>
      <c r="F125" s="53">
        <v>53.67</v>
      </c>
      <c r="G125" s="53">
        <f t="shared" si="4"/>
        <v>107.34</v>
      </c>
    </row>
    <row r="126" spans="2:9" x14ac:dyDescent="0.35">
      <c r="B126" s="52" t="s">
        <v>676</v>
      </c>
      <c r="C126" s="52" t="s">
        <v>281</v>
      </c>
      <c r="E126" s="76">
        <v>2</v>
      </c>
      <c r="F126" s="53">
        <v>49.11</v>
      </c>
      <c r="G126" s="53">
        <f t="shared" si="4"/>
        <v>98.22</v>
      </c>
    </row>
    <row r="127" spans="2:9" x14ac:dyDescent="0.35">
      <c r="B127" s="52" t="s">
        <v>710</v>
      </c>
      <c r="C127" s="52" t="s">
        <v>281</v>
      </c>
      <c r="E127" s="76">
        <v>2</v>
      </c>
      <c r="F127" s="53">
        <v>49.11</v>
      </c>
      <c r="G127" s="53">
        <f t="shared" si="4"/>
        <v>98.22</v>
      </c>
    </row>
    <row r="128" spans="2:9" x14ac:dyDescent="0.35">
      <c r="B128" s="52" t="s">
        <v>762</v>
      </c>
      <c r="C128" s="52" t="s">
        <v>281</v>
      </c>
      <c r="E128" s="76">
        <v>1</v>
      </c>
      <c r="F128" s="53">
        <v>114.1</v>
      </c>
      <c r="G128" s="53">
        <f t="shared" si="4"/>
        <v>114.1</v>
      </c>
    </row>
    <row r="129" spans="2:9" x14ac:dyDescent="0.35">
      <c r="B129" s="52" t="s">
        <v>734</v>
      </c>
      <c r="C129" s="52" t="s">
        <v>281</v>
      </c>
      <c r="E129" s="76">
        <v>2</v>
      </c>
      <c r="F129" s="53">
        <v>71.33</v>
      </c>
      <c r="G129" s="53">
        <f t="shared" si="4"/>
        <v>142.66</v>
      </c>
    </row>
    <row r="130" spans="2:9" x14ac:dyDescent="0.35">
      <c r="B130" s="52" t="s">
        <v>810</v>
      </c>
      <c r="C130" s="76" t="s">
        <v>281</v>
      </c>
      <c r="E130" s="76">
        <v>2</v>
      </c>
      <c r="F130" s="76">
        <v>58.12</v>
      </c>
      <c r="G130" s="53">
        <f t="shared" si="4"/>
        <v>116.24</v>
      </c>
    </row>
    <row r="131" spans="2:9" x14ac:dyDescent="0.35">
      <c r="B131" s="52" t="s">
        <v>677</v>
      </c>
      <c r="C131" s="52" t="s">
        <v>281</v>
      </c>
      <c r="E131" s="76">
        <v>1</v>
      </c>
      <c r="F131" s="53">
        <v>121.4</v>
      </c>
      <c r="G131" s="53">
        <f t="shared" si="4"/>
        <v>121.4</v>
      </c>
    </row>
    <row r="132" spans="2:9" x14ac:dyDescent="0.35">
      <c r="B132" s="76" t="s">
        <v>614</v>
      </c>
      <c r="C132" s="52" t="s">
        <v>281</v>
      </c>
      <c r="E132" s="76">
        <v>1</v>
      </c>
      <c r="F132" s="76">
        <v>1.03</v>
      </c>
      <c r="G132" s="54">
        <f t="shared" si="4"/>
        <v>1.03</v>
      </c>
    </row>
    <row r="133" spans="2:9" x14ac:dyDescent="0.35">
      <c r="B133" s="76" t="s">
        <v>583</v>
      </c>
      <c r="C133" s="52" t="s">
        <v>281</v>
      </c>
      <c r="E133" s="76">
        <v>1</v>
      </c>
      <c r="F133" s="76">
        <v>1.03</v>
      </c>
      <c r="G133" s="54">
        <f t="shared" si="4"/>
        <v>1.03</v>
      </c>
    </row>
    <row r="134" spans="2:9" x14ac:dyDescent="0.35">
      <c r="B134" s="76" t="s">
        <v>584</v>
      </c>
      <c r="C134" s="52" t="s">
        <v>281</v>
      </c>
      <c r="E134" s="76">
        <v>4.68</v>
      </c>
      <c r="F134" s="76">
        <v>0.04</v>
      </c>
      <c r="G134" s="54">
        <f t="shared" si="4"/>
        <v>0.18720000000000001</v>
      </c>
    </row>
    <row r="135" spans="2:9" x14ac:dyDescent="0.35">
      <c r="B135" s="76" t="s">
        <v>584</v>
      </c>
      <c r="C135" s="52" t="s">
        <v>281</v>
      </c>
      <c r="E135" s="76">
        <v>6.72</v>
      </c>
      <c r="F135" s="76">
        <v>0.04</v>
      </c>
      <c r="G135" s="54">
        <f t="shared" si="4"/>
        <v>0.26879999999999998</v>
      </c>
      <c r="I135" s="76" t="s">
        <v>589</v>
      </c>
    </row>
    <row r="136" spans="2:9" x14ac:dyDescent="0.35">
      <c r="B136" s="76" t="s">
        <v>584</v>
      </c>
      <c r="C136" s="52" t="s">
        <v>281</v>
      </c>
      <c r="E136" s="76">
        <v>0.34</v>
      </c>
      <c r="F136" s="76">
        <v>0.04</v>
      </c>
      <c r="G136" s="55">
        <f t="shared" si="4"/>
        <v>1.3600000000000001E-2</v>
      </c>
    </row>
    <row r="137" spans="2:9" x14ac:dyDescent="0.35">
      <c r="B137" s="76" t="s">
        <v>584</v>
      </c>
      <c r="C137" s="52" t="s">
        <v>281</v>
      </c>
      <c r="E137" s="76">
        <v>1.36</v>
      </c>
      <c r="F137" s="76">
        <v>0.04</v>
      </c>
      <c r="G137" s="54">
        <f t="shared" si="4"/>
        <v>5.4400000000000004E-2</v>
      </c>
    </row>
    <row r="138" spans="2:9" x14ac:dyDescent="0.35">
      <c r="B138" s="76" t="s">
        <v>584</v>
      </c>
      <c r="C138" s="52" t="s">
        <v>281</v>
      </c>
      <c r="E138" s="76">
        <v>3.36</v>
      </c>
      <c r="F138" s="76">
        <v>0.04</v>
      </c>
      <c r="G138" s="54">
        <f t="shared" si="4"/>
        <v>0.13439999999999999</v>
      </c>
    </row>
    <row r="139" spans="2:9" x14ac:dyDescent="0.35">
      <c r="B139" s="52" t="s">
        <v>575</v>
      </c>
      <c r="C139" s="52" t="s">
        <v>576</v>
      </c>
      <c r="E139" s="76">
        <v>2</v>
      </c>
      <c r="F139" s="53">
        <v>0.33</v>
      </c>
      <c r="G139" s="54">
        <f t="shared" si="4"/>
        <v>0.66</v>
      </c>
    </row>
    <row r="140" spans="2:9" x14ac:dyDescent="0.35">
      <c r="B140" s="52" t="s">
        <v>575</v>
      </c>
      <c r="C140" s="52" t="s">
        <v>576</v>
      </c>
      <c r="E140" s="76">
        <v>3</v>
      </c>
      <c r="F140" s="53">
        <v>0.33</v>
      </c>
      <c r="G140" s="54">
        <f t="shared" ref="G140:G171" si="5">SUM(E140*F140)</f>
        <v>0.99</v>
      </c>
      <c r="I140" s="76" t="s">
        <v>588</v>
      </c>
    </row>
    <row r="141" spans="2:9" x14ac:dyDescent="0.35">
      <c r="B141" s="52" t="s">
        <v>575</v>
      </c>
      <c r="C141" s="52" t="s">
        <v>576</v>
      </c>
      <c r="E141" s="76">
        <v>0.3</v>
      </c>
      <c r="F141" s="53">
        <v>0.33</v>
      </c>
      <c r="G141" s="54">
        <f t="shared" si="5"/>
        <v>9.9000000000000005E-2</v>
      </c>
    </row>
    <row r="142" spans="2:9" x14ac:dyDescent="0.35">
      <c r="B142" s="52" t="s">
        <v>575</v>
      </c>
      <c r="C142" s="52" t="s">
        <v>576</v>
      </c>
      <c r="E142" s="76">
        <v>8</v>
      </c>
      <c r="F142" s="53">
        <v>0.33</v>
      </c>
      <c r="G142" s="54">
        <f t="shared" si="5"/>
        <v>2.64</v>
      </c>
    </row>
    <row r="143" spans="2:9" x14ac:dyDescent="0.35">
      <c r="B143" s="52" t="s">
        <v>637</v>
      </c>
      <c r="C143" s="52" t="s">
        <v>576</v>
      </c>
      <c r="E143" s="76">
        <v>1</v>
      </c>
      <c r="F143" s="76">
        <v>0.33</v>
      </c>
      <c r="G143" s="54">
        <f t="shared" si="5"/>
        <v>0.33</v>
      </c>
    </row>
    <row r="144" spans="2:9" x14ac:dyDescent="0.35">
      <c r="B144" s="76" t="s">
        <v>629</v>
      </c>
      <c r="C144" s="52" t="s">
        <v>281</v>
      </c>
      <c r="E144" s="76">
        <v>1</v>
      </c>
      <c r="F144" s="76">
        <v>0.74</v>
      </c>
      <c r="G144" s="55">
        <f t="shared" si="5"/>
        <v>0.74</v>
      </c>
    </row>
    <row r="145" spans="2:7" x14ac:dyDescent="0.35">
      <c r="B145" s="76" t="s">
        <v>595</v>
      </c>
      <c r="C145" s="52" t="s">
        <v>281</v>
      </c>
      <c r="E145" s="76">
        <v>0.33</v>
      </c>
      <c r="F145" s="76">
        <v>0.55000000000000004</v>
      </c>
      <c r="G145" s="54">
        <f t="shared" si="5"/>
        <v>0.18150000000000002</v>
      </c>
    </row>
    <row r="146" spans="2:7" x14ac:dyDescent="0.35">
      <c r="B146" s="76" t="s">
        <v>595</v>
      </c>
      <c r="C146" s="52" t="s">
        <v>281</v>
      </c>
      <c r="E146" s="76">
        <v>2</v>
      </c>
      <c r="F146" s="76">
        <v>0.55000000000000004</v>
      </c>
      <c r="G146" s="54">
        <f t="shared" si="5"/>
        <v>1.1000000000000001</v>
      </c>
    </row>
    <row r="147" spans="2:7" x14ac:dyDescent="0.35">
      <c r="B147" s="52" t="s">
        <v>791</v>
      </c>
      <c r="C147" s="76" t="s">
        <v>281</v>
      </c>
      <c r="E147" s="76">
        <v>2</v>
      </c>
      <c r="F147" s="76">
        <v>23.22</v>
      </c>
      <c r="G147" s="53">
        <f t="shared" si="5"/>
        <v>46.44</v>
      </c>
    </row>
    <row r="148" spans="2:7" x14ac:dyDescent="0.35">
      <c r="B148" s="76" t="s">
        <v>591</v>
      </c>
      <c r="C148" s="52" t="s">
        <v>281</v>
      </c>
      <c r="E148" s="76">
        <v>0.66</v>
      </c>
      <c r="F148" s="76">
        <v>1.48</v>
      </c>
      <c r="G148" s="54">
        <f t="shared" si="5"/>
        <v>0.9768</v>
      </c>
    </row>
    <row r="149" spans="2:7" x14ac:dyDescent="0.35">
      <c r="B149" s="76" t="s">
        <v>591</v>
      </c>
      <c r="C149" s="52" t="s">
        <v>281</v>
      </c>
      <c r="E149" s="76">
        <v>0.33</v>
      </c>
      <c r="F149" s="76">
        <v>1.48</v>
      </c>
      <c r="G149" s="54">
        <f t="shared" si="5"/>
        <v>0.4884</v>
      </c>
    </row>
    <row r="150" spans="2:7" x14ac:dyDescent="0.35">
      <c r="B150" s="76" t="s">
        <v>590</v>
      </c>
      <c r="C150" s="52" t="s">
        <v>281</v>
      </c>
      <c r="E150" s="76">
        <v>0.66</v>
      </c>
      <c r="F150" s="76">
        <v>2.29</v>
      </c>
      <c r="G150" s="54">
        <f t="shared" si="5"/>
        <v>1.5114000000000001</v>
      </c>
    </row>
    <row r="151" spans="2:7" x14ac:dyDescent="0.35">
      <c r="B151" s="76" t="s">
        <v>590</v>
      </c>
      <c r="C151" s="52" t="s">
        <v>281</v>
      </c>
      <c r="E151" s="76">
        <v>0.33</v>
      </c>
      <c r="F151" s="76">
        <v>2.29</v>
      </c>
      <c r="G151" s="54">
        <f t="shared" si="5"/>
        <v>0.75570000000000004</v>
      </c>
    </row>
    <row r="152" spans="2:7" x14ac:dyDescent="0.35">
      <c r="B152" s="52" t="s">
        <v>292</v>
      </c>
      <c r="C152" s="52" t="s">
        <v>281</v>
      </c>
      <c r="E152" s="76">
        <v>1</v>
      </c>
      <c r="F152" s="76">
        <v>15.95</v>
      </c>
      <c r="G152" s="53">
        <f t="shared" si="5"/>
        <v>15.95</v>
      </c>
    </row>
    <row r="153" spans="2:7" x14ac:dyDescent="0.35">
      <c r="B153" s="52" t="s">
        <v>284</v>
      </c>
      <c r="C153" s="52" t="s">
        <v>281</v>
      </c>
      <c r="E153" s="76">
        <v>1</v>
      </c>
      <c r="F153" s="76">
        <v>15.95</v>
      </c>
      <c r="G153" s="53">
        <f t="shared" si="5"/>
        <v>15.95</v>
      </c>
    </row>
    <row r="154" spans="2:7" x14ac:dyDescent="0.35">
      <c r="B154" s="52" t="s">
        <v>814</v>
      </c>
      <c r="C154" s="76" t="s">
        <v>576</v>
      </c>
      <c r="E154" s="76">
        <v>2</v>
      </c>
      <c r="F154" s="76">
        <v>38.42</v>
      </c>
      <c r="G154" s="53">
        <f t="shared" si="5"/>
        <v>76.84</v>
      </c>
    </row>
    <row r="155" spans="2:7" x14ac:dyDescent="0.35">
      <c r="B155" s="52" t="s">
        <v>402</v>
      </c>
      <c r="C155" s="52" t="s">
        <v>281</v>
      </c>
      <c r="E155" s="76">
        <v>1</v>
      </c>
      <c r="F155" s="76">
        <v>55.87</v>
      </c>
      <c r="G155" s="53">
        <f t="shared" si="5"/>
        <v>55.87</v>
      </c>
    </row>
    <row r="156" spans="2:7" x14ac:dyDescent="0.35">
      <c r="B156" s="52" t="s">
        <v>358</v>
      </c>
      <c r="C156" s="52"/>
      <c r="E156" s="76">
        <v>1</v>
      </c>
      <c r="F156" s="53">
        <v>55.87</v>
      </c>
      <c r="G156" s="53">
        <f t="shared" si="5"/>
        <v>55.87</v>
      </c>
    </row>
    <row r="157" spans="2:7" x14ac:dyDescent="0.35">
      <c r="B157" s="52" t="s">
        <v>684</v>
      </c>
      <c r="C157" s="52" t="s">
        <v>281</v>
      </c>
      <c r="E157" s="76">
        <v>2</v>
      </c>
      <c r="F157" s="53">
        <v>64.709999999999994</v>
      </c>
      <c r="G157" s="53">
        <f t="shared" si="5"/>
        <v>129.41999999999999</v>
      </c>
    </row>
    <row r="158" spans="2:7" x14ac:dyDescent="0.35">
      <c r="B158" s="52" t="s">
        <v>682</v>
      </c>
      <c r="C158" s="52" t="s">
        <v>281</v>
      </c>
      <c r="E158" s="76">
        <v>2</v>
      </c>
      <c r="F158" s="53">
        <v>55.87</v>
      </c>
      <c r="G158" s="53">
        <f t="shared" si="5"/>
        <v>111.74</v>
      </c>
    </row>
    <row r="159" spans="2:7" x14ac:dyDescent="0.35">
      <c r="B159" s="52" t="s">
        <v>766</v>
      </c>
      <c r="C159" s="52" t="s">
        <v>281</v>
      </c>
      <c r="E159" s="76">
        <v>1</v>
      </c>
      <c r="F159" s="53">
        <v>134.74</v>
      </c>
      <c r="G159" s="53">
        <f t="shared" si="5"/>
        <v>134.74</v>
      </c>
    </row>
    <row r="160" spans="2:7" x14ac:dyDescent="0.35">
      <c r="B160" s="52" t="s">
        <v>738</v>
      </c>
      <c r="C160" s="52" t="s">
        <v>281</v>
      </c>
      <c r="E160" s="76">
        <v>2</v>
      </c>
      <c r="F160" s="53">
        <v>81.13</v>
      </c>
      <c r="G160" s="53">
        <f t="shared" si="5"/>
        <v>162.26</v>
      </c>
    </row>
    <row r="161" spans="2:11" x14ac:dyDescent="0.35">
      <c r="B161" s="52" t="s">
        <v>815</v>
      </c>
      <c r="C161" s="76" t="s">
        <v>281</v>
      </c>
      <c r="E161" s="76">
        <v>2</v>
      </c>
      <c r="F161" s="76">
        <v>67.459999999999994</v>
      </c>
      <c r="G161" s="53">
        <f t="shared" si="5"/>
        <v>134.91999999999999</v>
      </c>
    </row>
    <row r="162" spans="2:11" x14ac:dyDescent="0.35">
      <c r="B162" s="52" t="s">
        <v>683</v>
      </c>
      <c r="C162" s="52" t="s">
        <v>281</v>
      </c>
      <c r="E162" s="76">
        <v>1</v>
      </c>
      <c r="F162" s="53">
        <v>162.84</v>
      </c>
      <c r="G162" s="53">
        <f t="shared" si="5"/>
        <v>162.84</v>
      </c>
    </row>
    <row r="163" spans="2:11" x14ac:dyDescent="0.35">
      <c r="B163" s="52" t="s">
        <v>819</v>
      </c>
      <c r="C163" s="76" t="s">
        <v>576</v>
      </c>
      <c r="E163" s="76">
        <v>2</v>
      </c>
      <c r="F163" s="76">
        <v>40.58</v>
      </c>
      <c r="G163" s="53">
        <f t="shared" si="5"/>
        <v>81.16</v>
      </c>
    </row>
    <row r="164" spans="2:11" x14ac:dyDescent="0.35">
      <c r="B164" s="52" t="s">
        <v>770</v>
      </c>
      <c r="C164" s="52" t="s">
        <v>281</v>
      </c>
      <c r="E164" s="76">
        <v>1</v>
      </c>
      <c r="F164" s="53">
        <v>195</v>
      </c>
      <c r="G164" s="53">
        <f t="shared" si="5"/>
        <v>195</v>
      </c>
    </row>
    <row r="165" spans="2:11" x14ac:dyDescent="0.35">
      <c r="B165" s="52" t="s">
        <v>820</v>
      </c>
      <c r="C165" s="76" t="s">
        <v>281</v>
      </c>
      <c r="E165" s="76">
        <v>2</v>
      </c>
      <c r="F165" s="76">
        <v>163.97</v>
      </c>
      <c r="G165" s="53">
        <f t="shared" si="5"/>
        <v>327.94</v>
      </c>
    </row>
    <row r="166" spans="2:11" x14ac:dyDescent="0.35">
      <c r="B166" s="52" t="s">
        <v>610</v>
      </c>
      <c r="C166" s="52" t="s">
        <v>281</v>
      </c>
      <c r="E166" s="76">
        <v>1</v>
      </c>
      <c r="F166" s="53">
        <v>209.56</v>
      </c>
      <c r="G166" s="54">
        <f t="shared" si="5"/>
        <v>209.56</v>
      </c>
    </row>
    <row r="167" spans="2:11" x14ac:dyDescent="0.35">
      <c r="B167" s="52" t="s">
        <v>824</v>
      </c>
      <c r="C167" s="76" t="s">
        <v>576</v>
      </c>
      <c r="E167" s="76">
        <v>2</v>
      </c>
      <c r="F167" s="76">
        <v>76.959999999999994</v>
      </c>
      <c r="G167" s="53">
        <f t="shared" si="5"/>
        <v>153.91999999999999</v>
      </c>
    </row>
    <row r="168" spans="2:11" x14ac:dyDescent="0.35">
      <c r="B168" s="52" t="s">
        <v>365</v>
      </c>
      <c r="C168" s="52" t="s">
        <v>281</v>
      </c>
      <c r="E168" s="76">
        <v>1</v>
      </c>
      <c r="F168" s="53">
        <v>79.31</v>
      </c>
      <c r="G168" s="53">
        <f t="shared" si="5"/>
        <v>79.31</v>
      </c>
      <c r="H168" s="76" t="s">
        <v>366</v>
      </c>
      <c r="I168" s="76">
        <v>74.17</v>
      </c>
      <c r="J168" s="76">
        <v>5.14</v>
      </c>
      <c r="K168" s="76">
        <f>SUM(I168:J168)</f>
        <v>79.31</v>
      </c>
    </row>
    <row r="169" spans="2:11" x14ac:dyDescent="0.35">
      <c r="B169" s="52" t="s">
        <v>774</v>
      </c>
      <c r="C169" s="52" t="s">
        <v>281</v>
      </c>
      <c r="E169" s="76">
        <v>1</v>
      </c>
      <c r="F169" s="53">
        <v>272.10000000000002</v>
      </c>
      <c r="G169" s="53">
        <f t="shared" si="5"/>
        <v>272.10000000000002</v>
      </c>
    </row>
    <row r="170" spans="2:11" x14ac:dyDescent="0.35">
      <c r="B170" s="52" t="s">
        <v>742</v>
      </c>
      <c r="C170" s="52" t="s">
        <v>281</v>
      </c>
      <c r="E170" s="76">
        <v>2</v>
      </c>
      <c r="F170" s="53">
        <v>111.56</v>
      </c>
      <c r="G170" s="53">
        <f t="shared" si="5"/>
        <v>223.12</v>
      </c>
    </row>
    <row r="171" spans="2:11" x14ac:dyDescent="0.35">
      <c r="B171" s="52" t="s">
        <v>825</v>
      </c>
      <c r="C171" s="76" t="s">
        <v>281</v>
      </c>
      <c r="E171" s="76">
        <v>2</v>
      </c>
      <c r="F171" s="76">
        <v>217.11</v>
      </c>
      <c r="G171" s="53">
        <f t="shared" si="5"/>
        <v>434.22</v>
      </c>
    </row>
    <row r="172" spans="2:11" x14ac:dyDescent="0.35">
      <c r="B172" s="52" t="s">
        <v>829</v>
      </c>
      <c r="C172" s="76" t="s">
        <v>576</v>
      </c>
      <c r="E172" s="76">
        <v>2</v>
      </c>
      <c r="F172" s="76">
        <v>93.39</v>
      </c>
      <c r="G172" s="53">
        <f t="shared" ref="G172:G203" si="6">SUM(E172*F172)</f>
        <v>186.78</v>
      </c>
    </row>
    <row r="173" spans="2:11" x14ac:dyDescent="0.35">
      <c r="B173" s="52" t="s">
        <v>778</v>
      </c>
      <c r="C173" s="52" t="s">
        <v>281</v>
      </c>
      <c r="E173" s="76">
        <v>1</v>
      </c>
      <c r="F173" s="53">
        <v>258.10000000000002</v>
      </c>
      <c r="G173" s="53">
        <f t="shared" si="6"/>
        <v>258.10000000000002</v>
      </c>
    </row>
    <row r="174" spans="2:11" x14ac:dyDescent="0.35">
      <c r="B174" s="52" t="s">
        <v>830</v>
      </c>
      <c r="C174" s="76" t="s">
        <v>281</v>
      </c>
      <c r="E174" s="76">
        <v>2</v>
      </c>
      <c r="F174" s="76">
        <v>229.54</v>
      </c>
      <c r="G174" s="53">
        <f t="shared" si="6"/>
        <v>459.08</v>
      </c>
    </row>
    <row r="175" spans="2:11" x14ac:dyDescent="0.35">
      <c r="B175" s="52" t="s">
        <v>833</v>
      </c>
      <c r="C175" s="76" t="s">
        <v>576</v>
      </c>
      <c r="E175" s="76">
        <v>2</v>
      </c>
      <c r="F175" s="76">
        <v>0</v>
      </c>
      <c r="G175" s="53">
        <f t="shared" si="6"/>
        <v>0</v>
      </c>
      <c r="H175" s="52" t="s">
        <v>834</v>
      </c>
    </row>
    <row r="176" spans="2:11" x14ac:dyDescent="0.35">
      <c r="B176" s="52" t="s">
        <v>782</v>
      </c>
      <c r="C176" s="52" t="s">
        <v>281</v>
      </c>
      <c r="E176" s="76">
        <v>1</v>
      </c>
      <c r="F176" s="53">
        <v>186.65</v>
      </c>
      <c r="G176" s="53">
        <f t="shared" si="6"/>
        <v>186.65</v>
      </c>
    </row>
    <row r="177" spans="2:9" x14ac:dyDescent="0.35">
      <c r="B177" s="52" t="s">
        <v>835</v>
      </c>
      <c r="C177" s="76" t="s">
        <v>281</v>
      </c>
      <c r="E177" s="76">
        <v>2</v>
      </c>
      <c r="F177" s="76">
        <v>289.83999999999997</v>
      </c>
      <c r="G177" s="53">
        <f t="shared" si="6"/>
        <v>579.67999999999995</v>
      </c>
    </row>
    <row r="178" spans="2:9" x14ac:dyDescent="0.35">
      <c r="B178" s="76" t="s">
        <v>606</v>
      </c>
      <c r="C178" s="52" t="s">
        <v>281</v>
      </c>
      <c r="E178" s="76">
        <v>2</v>
      </c>
      <c r="F178" s="53">
        <v>8.8000000000000007</v>
      </c>
      <c r="G178" s="54">
        <f t="shared" si="6"/>
        <v>17.600000000000001</v>
      </c>
    </row>
    <row r="179" spans="2:9" x14ac:dyDescent="0.35">
      <c r="B179" s="76" t="s">
        <v>602</v>
      </c>
      <c r="C179" s="52" t="s">
        <v>281</v>
      </c>
      <c r="E179" s="76">
        <v>2</v>
      </c>
      <c r="F179" s="76">
        <v>2.63</v>
      </c>
      <c r="G179" s="54">
        <f t="shared" si="6"/>
        <v>5.26</v>
      </c>
    </row>
    <row r="180" spans="2:9" x14ac:dyDescent="0.35">
      <c r="B180" s="52" t="s">
        <v>598</v>
      </c>
      <c r="C180" s="52" t="s">
        <v>281</v>
      </c>
      <c r="E180" s="76">
        <v>1</v>
      </c>
      <c r="F180" s="53">
        <v>235.76</v>
      </c>
      <c r="G180" s="54">
        <f t="shared" si="6"/>
        <v>235.76</v>
      </c>
    </row>
    <row r="181" spans="2:9" x14ac:dyDescent="0.35">
      <c r="B181" s="52" t="s">
        <v>619</v>
      </c>
      <c r="C181" s="52" t="s">
        <v>576</v>
      </c>
      <c r="E181" s="76">
        <v>0.04</v>
      </c>
      <c r="F181" s="53">
        <v>45.18</v>
      </c>
      <c r="G181" s="55">
        <f t="shared" si="6"/>
        <v>1.8071999999999999</v>
      </c>
      <c r="I181" s="76" t="s">
        <v>620</v>
      </c>
    </row>
    <row r="182" spans="2:9" x14ac:dyDescent="0.35">
      <c r="B182" s="52" t="s">
        <v>838</v>
      </c>
      <c r="C182" s="76" t="s">
        <v>576</v>
      </c>
      <c r="E182" s="76">
        <v>2</v>
      </c>
      <c r="F182" s="76">
        <v>0</v>
      </c>
      <c r="G182" s="53">
        <f t="shared" si="6"/>
        <v>0</v>
      </c>
      <c r="H182" s="52" t="s">
        <v>834</v>
      </c>
    </row>
    <row r="183" spans="2:9" x14ac:dyDescent="0.35">
      <c r="B183" s="52" t="s">
        <v>786</v>
      </c>
      <c r="C183" s="52" t="s">
        <v>281</v>
      </c>
      <c r="E183" s="76">
        <v>1</v>
      </c>
      <c r="F183" s="53">
        <v>540.91</v>
      </c>
      <c r="G183" s="53">
        <f t="shared" si="6"/>
        <v>540.91</v>
      </c>
    </row>
    <row r="184" spans="2:9" x14ac:dyDescent="0.35">
      <c r="B184" s="52" t="s">
        <v>839</v>
      </c>
      <c r="C184" s="76" t="s">
        <v>281</v>
      </c>
      <c r="E184" s="76">
        <v>2</v>
      </c>
      <c r="F184" s="76">
        <v>304.98</v>
      </c>
      <c r="G184" s="53">
        <f t="shared" si="6"/>
        <v>609.96</v>
      </c>
    </row>
    <row r="185" spans="2:9" x14ac:dyDescent="0.35">
      <c r="B185" s="76" t="s">
        <v>621</v>
      </c>
      <c r="C185" s="52" t="s">
        <v>576</v>
      </c>
      <c r="E185" s="76">
        <v>0.04</v>
      </c>
      <c r="F185" s="76">
        <v>13.29</v>
      </c>
      <c r="G185" s="55">
        <f t="shared" si="6"/>
        <v>0.53159999999999996</v>
      </c>
      <c r="I185" s="76" t="s">
        <v>620</v>
      </c>
    </row>
    <row r="186" spans="2:9" x14ac:dyDescent="0.35">
      <c r="B186" s="76" t="s">
        <v>622</v>
      </c>
      <c r="C186" s="52" t="s">
        <v>576</v>
      </c>
      <c r="E186" s="76">
        <v>1</v>
      </c>
      <c r="F186" s="76">
        <v>2.04</v>
      </c>
      <c r="G186" s="55">
        <f t="shared" si="6"/>
        <v>2.04</v>
      </c>
    </row>
    <row r="187" spans="2:9" x14ac:dyDescent="0.35">
      <c r="B187" s="52" t="s">
        <v>653</v>
      </c>
      <c r="C187" s="52" t="s">
        <v>281</v>
      </c>
      <c r="E187" s="76">
        <v>1</v>
      </c>
      <c r="F187" s="53">
        <v>23.83</v>
      </c>
      <c r="G187" s="53">
        <f t="shared" si="6"/>
        <v>23.83</v>
      </c>
    </row>
    <row r="188" spans="2:9" x14ac:dyDescent="0.35">
      <c r="B188" s="52" t="s">
        <v>553</v>
      </c>
      <c r="C188" s="52" t="s">
        <v>281</v>
      </c>
      <c r="E188" s="76">
        <v>1</v>
      </c>
      <c r="F188" s="76">
        <v>6.36</v>
      </c>
      <c r="G188" s="54">
        <f t="shared" si="6"/>
        <v>6.36</v>
      </c>
    </row>
    <row r="189" spans="2:9" x14ac:dyDescent="0.35">
      <c r="B189" s="52" t="s">
        <v>512</v>
      </c>
      <c r="C189" s="52" t="s">
        <v>281</v>
      </c>
      <c r="E189" s="76">
        <v>2</v>
      </c>
      <c r="F189" s="53">
        <v>12.82</v>
      </c>
      <c r="G189" s="53">
        <f t="shared" si="6"/>
        <v>25.64</v>
      </c>
    </row>
    <row r="190" spans="2:9" x14ac:dyDescent="0.35">
      <c r="B190" s="52" t="s">
        <v>460</v>
      </c>
      <c r="C190" s="52" t="s">
        <v>281</v>
      </c>
      <c r="E190" s="76">
        <v>3</v>
      </c>
      <c r="F190" s="76">
        <v>13.48</v>
      </c>
      <c r="G190" s="53">
        <f t="shared" si="6"/>
        <v>40.44</v>
      </c>
    </row>
    <row r="191" spans="2:9" x14ac:dyDescent="0.35">
      <c r="B191" s="52" t="s">
        <v>654</v>
      </c>
      <c r="C191" s="52" t="s">
        <v>281</v>
      </c>
      <c r="E191" s="76">
        <v>2</v>
      </c>
      <c r="F191" s="53">
        <v>12.82</v>
      </c>
      <c r="G191" s="53">
        <f t="shared" si="6"/>
        <v>25.64</v>
      </c>
    </row>
    <row r="192" spans="2:9" x14ac:dyDescent="0.35">
      <c r="B192" s="52" t="s">
        <v>439</v>
      </c>
      <c r="C192" s="52" t="s">
        <v>281</v>
      </c>
      <c r="E192" s="76">
        <v>3</v>
      </c>
      <c r="F192" s="53">
        <v>13.48</v>
      </c>
      <c r="G192" s="53">
        <f t="shared" si="6"/>
        <v>40.44</v>
      </c>
    </row>
    <row r="193" spans="2:7" x14ac:dyDescent="0.35">
      <c r="B193" s="52" t="s">
        <v>439</v>
      </c>
      <c r="C193" s="52" t="s">
        <v>281</v>
      </c>
      <c r="E193" s="76">
        <v>1</v>
      </c>
      <c r="F193" s="53">
        <v>13.48</v>
      </c>
      <c r="G193" s="53">
        <f t="shared" si="6"/>
        <v>13.48</v>
      </c>
    </row>
    <row r="194" spans="2:7" x14ac:dyDescent="0.35">
      <c r="B194" s="52" t="s">
        <v>439</v>
      </c>
      <c r="C194" s="52" t="s">
        <v>281</v>
      </c>
      <c r="E194" s="76">
        <v>2</v>
      </c>
      <c r="F194" s="53">
        <v>13.48</v>
      </c>
      <c r="G194" s="53">
        <f t="shared" si="6"/>
        <v>26.96</v>
      </c>
    </row>
    <row r="195" spans="2:7" x14ac:dyDescent="0.35">
      <c r="B195" s="52" t="s">
        <v>652</v>
      </c>
      <c r="C195" s="52" t="s">
        <v>281</v>
      </c>
      <c r="E195" s="76">
        <v>4</v>
      </c>
      <c r="F195" s="53">
        <v>13.48</v>
      </c>
      <c r="G195" s="53">
        <f t="shared" si="6"/>
        <v>53.92</v>
      </c>
    </row>
    <row r="196" spans="2:7" x14ac:dyDescent="0.35">
      <c r="B196" s="52" t="s">
        <v>652</v>
      </c>
      <c r="C196" s="52" t="s">
        <v>281</v>
      </c>
      <c r="E196" s="76">
        <v>2</v>
      </c>
      <c r="F196" s="53">
        <v>13.48</v>
      </c>
      <c r="G196" s="53">
        <f t="shared" si="6"/>
        <v>26.96</v>
      </c>
    </row>
    <row r="197" spans="2:7" x14ac:dyDescent="0.35">
      <c r="B197" s="52" t="s">
        <v>414</v>
      </c>
      <c r="C197" s="52" t="s">
        <v>281</v>
      </c>
      <c r="E197" s="76">
        <v>2</v>
      </c>
      <c r="F197" s="53">
        <v>13.48</v>
      </c>
      <c r="G197" s="53">
        <f t="shared" si="6"/>
        <v>26.96</v>
      </c>
    </row>
    <row r="198" spans="2:7" x14ac:dyDescent="0.35">
      <c r="B198" s="52" t="s">
        <v>746</v>
      </c>
      <c r="C198" s="52" t="s">
        <v>281</v>
      </c>
      <c r="E198" s="76">
        <v>1</v>
      </c>
      <c r="F198" s="53">
        <v>42.49</v>
      </c>
      <c r="G198" s="53">
        <f t="shared" si="6"/>
        <v>42.49</v>
      </c>
    </row>
    <row r="199" spans="2:7" x14ac:dyDescent="0.35">
      <c r="B199" s="52" t="s">
        <v>718</v>
      </c>
      <c r="C199" s="52" t="s">
        <v>281</v>
      </c>
      <c r="E199" s="76">
        <v>2</v>
      </c>
      <c r="F199" s="53">
        <v>15.4</v>
      </c>
      <c r="G199" s="53">
        <f t="shared" si="6"/>
        <v>30.8</v>
      </c>
    </row>
    <row r="200" spans="2:7" x14ac:dyDescent="0.35">
      <c r="B200" s="76" t="s">
        <v>604</v>
      </c>
      <c r="C200" s="52" t="s">
        <v>281</v>
      </c>
      <c r="E200" s="76">
        <v>1</v>
      </c>
      <c r="F200" s="76">
        <v>13.45</v>
      </c>
      <c r="G200" s="54">
        <f t="shared" si="6"/>
        <v>13.45</v>
      </c>
    </row>
    <row r="201" spans="2:7" x14ac:dyDescent="0.35">
      <c r="B201" s="52" t="s">
        <v>408</v>
      </c>
      <c r="C201" s="52" t="s">
        <v>281</v>
      </c>
      <c r="E201" s="76">
        <v>1</v>
      </c>
      <c r="F201" s="53">
        <v>10.029999999999999</v>
      </c>
      <c r="G201" s="53">
        <f t="shared" si="6"/>
        <v>10.029999999999999</v>
      </c>
    </row>
    <row r="202" spans="2:7" x14ac:dyDescent="0.35">
      <c r="B202" s="52" t="s">
        <v>441</v>
      </c>
      <c r="C202" s="52" t="s">
        <v>281</v>
      </c>
      <c r="E202" s="76">
        <v>1</v>
      </c>
      <c r="F202" s="53">
        <v>15</v>
      </c>
      <c r="G202" s="53">
        <f t="shared" si="6"/>
        <v>15</v>
      </c>
    </row>
    <row r="203" spans="2:7" x14ac:dyDescent="0.35">
      <c r="B203" s="52" t="s">
        <v>441</v>
      </c>
      <c r="C203" s="52" t="s">
        <v>281</v>
      </c>
      <c r="E203" s="76">
        <v>1</v>
      </c>
      <c r="F203" s="53">
        <v>20.91</v>
      </c>
      <c r="G203" s="53">
        <f t="shared" si="6"/>
        <v>20.91</v>
      </c>
    </row>
    <row r="204" spans="2:7" x14ac:dyDescent="0.35">
      <c r="B204" s="52" t="s">
        <v>451</v>
      </c>
      <c r="C204" s="52"/>
      <c r="E204" s="76">
        <v>1</v>
      </c>
      <c r="F204" s="53">
        <v>20.91</v>
      </c>
      <c r="G204" s="53">
        <f t="shared" ref="G204:G217" si="7">SUM(E204*F204)</f>
        <v>20.91</v>
      </c>
    </row>
    <row r="205" spans="2:7" x14ac:dyDescent="0.35">
      <c r="B205" s="52" t="s">
        <v>440</v>
      </c>
      <c r="C205" s="52" t="s">
        <v>281</v>
      </c>
      <c r="E205" s="76">
        <v>1</v>
      </c>
      <c r="F205" s="53">
        <v>62.08</v>
      </c>
      <c r="G205" s="53">
        <f t="shared" si="7"/>
        <v>62.08</v>
      </c>
    </row>
    <row r="206" spans="2:7" x14ac:dyDescent="0.35">
      <c r="B206" s="52" t="s">
        <v>413</v>
      </c>
      <c r="C206" s="52" t="s">
        <v>281</v>
      </c>
      <c r="E206" s="76">
        <v>2</v>
      </c>
      <c r="F206" s="53">
        <v>16.14</v>
      </c>
      <c r="G206" s="53">
        <f t="shared" si="7"/>
        <v>32.28</v>
      </c>
    </row>
    <row r="207" spans="2:7" x14ac:dyDescent="0.35">
      <c r="B207" s="52" t="s">
        <v>521</v>
      </c>
      <c r="C207" s="52" t="s">
        <v>281</v>
      </c>
      <c r="E207" s="76">
        <v>1</v>
      </c>
      <c r="F207" s="76">
        <v>35.880000000000003</v>
      </c>
      <c r="G207" s="53">
        <f t="shared" si="7"/>
        <v>35.880000000000003</v>
      </c>
    </row>
    <row r="208" spans="2:7" x14ac:dyDescent="0.35">
      <c r="B208" s="52" t="s">
        <v>517</v>
      </c>
      <c r="C208" s="52" t="s">
        <v>281</v>
      </c>
      <c r="E208" s="76">
        <v>1</v>
      </c>
      <c r="F208" s="53">
        <v>38.950000000000003</v>
      </c>
      <c r="G208" s="53">
        <f t="shared" si="7"/>
        <v>38.950000000000003</v>
      </c>
    </row>
    <row r="209" spans="2:7" x14ac:dyDescent="0.35">
      <c r="B209" s="52" t="s">
        <v>525</v>
      </c>
      <c r="C209" s="52" t="s">
        <v>281</v>
      </c>
      <c r="E209" s="76">
        <v>1</v>
      </c>
      <c r="F209" s="53">
        <v>66.34</v>
      </c>
      <c r="G209" s="53">
        <f t="shared" si="7"/>
        <v>66.34</v>
      </c>
    </row>
    <row r="210" spans="2:7" x14ac:dyDescent="0.35">
      <c r="B210" s="52" t="s">
        <v>511</v>
      </c>
      <c r="C210" s="52" t="s">
        <v>281</v>
      </c>
      <c r="E210" s="76">
        <v>2</v>
      </c>
      <c r="F210" s="53">
        <v>23.83</v>
      </c>
      <c r="G210" s="53">
        <f t="shared" si="7"/>
        <v>47.66</v>
      </c>
    </row>
    <row r="211" spans="2:7" x14ac:dyDescent="0.35">
      <c r="B211" s="76" t="s">
        <v>579</v>
      </c>
      <c r="C211" s="52" t="s">
        <v>281</v>
      </c>
      <c r="E211" s="76">
        <v>1</v>
      </c>
      <c r="F211" s="76">
        <v>12.85</v>
      </c>
      <c r="G211" s="54">
        <f t="shared" si="7"/>
        <v>12.85</v>
      </c>
    </row>
    <row r="212" spans="2:7" x14ac:dyDescent="0.35">
      <c r="B212" s="76" t="s">
        <v>481</v>
      </c>
      <c r="C212" s="76" t="s">
        <v>281</v>
      </c>
      <c r="E212" s="76">
        <v>4</v>
      </c>
      <c r="F212" s="76">
        <v>0.27</v>
      </c>
      <c r="G212" s="53">
        <f t="shared" si="7"/>
        <v>1.08</v>
      </c>
    </row>
    <row r="213" spans="2:7" x14ac:dyDescent="0.35">
      <c r="B213" s="52" t="s">
        <v>283</v>
      </c>
      <c r="C213" s="52" t="s">
        <v>281</v>
      </c>
      <c r="E213" s="76">
        <v>0.5</v>
      </c>
      <c r="F213" s="53">
        <v>11.79</v>
      </c>
      <c r="G213" s="53">
        <f t="shared" si="7"/>
        <v>5.8949999999999996</v>
      </c>
    </row>
    <row r="214" spans="2:7" x14ac:dyDescent="0.35">
      <c r="B214" s="52" t="s">
        <v>283</v>
      </c>
      <c r="C214" s="52" t="s">
        <v>281</v>
      </c>
      <c r="E214" s="76">
        <v>1</v>
      </c>
      <c r="F214" s="53">
        <v>11.79</v>
      </c>
      <c r="G214" s="53">
        <f t="shared" si="7"/>
        <v>11.79</v>
      </c>
    </row>
    <row r="215" spans="2:7" x14ac:dyDescent="0.35">
      <c r="B215" s="52" t="s">
        <v>435</v>
      </c>
      <c r="C215" s="52" t="s">
        <v>281</v>
      </c>
      <c r="E215" s="76">
        <v>2</v>
      </c>
      <c r="F215" s="53">
        <v>11.79</v>
      </c>
      <c r="G215" s="53">
        <f t="shared" si="7"/>
        <v>23.58</v>
      </c>
    </row>
    <row r="216" spans="2:7" x14ac:dyDescent="0.35">
      <c r="B216" s="52" t="s">
        <v>435</v>
      </c>
      <c r="C216" s="52" t="s">
        <v>281</v>
      </c>
      <c r="E216" s="76">
        <v>1.5</v>
      </c>
      <c r="F216" s="53">
        <v>11.79</v>
      </c>
      <c r="G216" s="53">
        <f t="shared" si="7"/>
        <v>17.684999999999999</v>
      </c>
    </row>
    <row r="217" spans="2:7" x14ac:dyDescent="0.35">
      <c r="B217" s="76" t="s">
        <v>603</v>
      </c>
      <c r="C217" s="52" t="s">
        <v>281</v>
      </c>
      <c r="E217" s="76">
        <v>1</v>
      </c>
      <c r="F217" s="76">
        <v>65.510000000000005</v>
      </c>
      <c r="G217" s="54">
        <f t="shared" si="7"/>
        <v>65.510000000000005</v>
      </c>
    </row>
    <row r="218" spans="2:7" x14ac:dyDescent="0.35">
      <c r="B218" s="52" t="s">
        <v>557</v>
      </c>
      <c r="C218" s="52" t="s">
        <v>281</v>
      </c>
      <c r="E218" s="76">
        <v>1</v>
      </c>
      <c r="F218" s="76">
        <v>50.74</v>
      </c>
      <c r="G218" s="54">
        <v>12.55</v>
      </c>
    </row>
    <row r="219" spans="2:7" x14ac:dyDescent="0.35">
      <c r="B219" s="52" t="s">
        <v>562</v>
      </c>
      <c r="C219" s="52" t="s">
        <v>281</v>
      </c>
      <c r="E219" s="76">
        <v>1</v>
      </c>
      <c r="F219" s="76">
        <v>18.84</v>
      </c>
      <c r="G219" s="54">
        <f t="shared" ref="G219:G252" si="8">SUM(E219*F219)</f>
        <v>18.84</v>
      </c>
    </row>
    <row r="220" spans="2:7" x14ac:dyDescent="0.35">
      <c r="B220" s="52" t="s">
        <v>552</v>
      </c>
      <c r="C220" s="52" t="s">
        <v>281</v>
      </c>
      <c r="E220" s="76">
        <v>1</v>
      </c>
      <c r="F220" s="76">
        <v>12.82</v>
      </c>
      <c r="G220" s="54">
        <f t="shared" si="8"/>
        <v>12.82</v>
      </c>
    </row>
    <row r="221" spans="2:7" x14ac:dyDescent="0.35">
      <c r="B221" s="52" t="s">
        <v>539</v>
      </c>
      <c r="C221" s="52" t="s">
        <v>281</v>
      </c>
      <c r="E221" s="76">
        <v>1</v>
      </c>
      <c r="F221" s="53">
        <v>13.9</v>
      </c>
      <c r="G221" s="54">
        <f t="shared" si="8"/>
        <v>13.9</v>
      </c>
    </row>
    <row r="222" spans="2:7" x14ac:dyDescent="0.35">
      <c r="B222" s="52" t="s">
        <v>539</v>
      </c>
      <c r="C222" s="52" t="s">
        <v>281</v>
      </c>
      <c r="E222" s="76">
        <v>2</v>
      </c>
      <c r="F222" s="53">
        <v>13.9</v>
      </c>
      <c r="G222" s="54">
        <f t="shared" si="8"/>
        <v>27.8</v>
      </c>
    </row>
    <row r="223" spans="2:7" x14ac:dyDescent="0.35">
      <c r="B223" s="52" t="s">
        <v>561</v>
      </c>
      <c r="C223" s="52" t="s">
        <v>281</v>
      </c>
      <c r="E223" s="76">
        <v>2</v>
      </c>
      <c r="F223" s="53">
        <v>21.32</v>
      </c>
      <c r="G223" s="54">
        <f t="shared" si="8"/>
        <v>42.64</v>
      </c>
    </row>
    <row r="224" spans="2:7" x14ac:dyDescent="0.35">
      <c r="B224" s="52" t="s">
        <v>546</v>
      </c>
      <c r="C224" s="52" t="s">
        <v>281</v>
      </c>
      <c r="E224" s="76">
        <v>1</v>
      </c>
      <c r="F224" s="53">
        <v>21.32</v>
      </c>
      <c r="G224" s="54">
        <f t="shared" si="8"/>
        <v>21.32</v>
      </c>
    </row>
    <row r="225" spans="2:7" x14ac:dyDescent="0.35">
      <c r="B225" s="52" t="s">
        <v>533</v>
      </c>
      <c r="C225" s="52" t="s">
        <v>281</v>
      </c>
      <c r="E225" s="76">
        <v>1</v>
      </c>
      <c r="F225" s="53">
        <v>13.48</v>
      </c>
      <c r="G225" s="54">
        <f t="shared" si="8"/>
        <v>13.48</v>
      </c>
    </row>
    <row r="226" spans="2:7" x14ac:dyDescent="0.35">
      <c r="B226" s="52" t="s">
        <v>533</v>
      </c>
      <c r="C226" s="52" t="s">
        <v>281</v>
      </c>
      <c r="E226" s="76">
        <v>2</v>
      </c>
      <c r="F226" s="53">
        <v>13.48</v>
      </c>
      <c r="G226" s="54">
        <f t="shared" si="8"/>
        <v>26.96</v>
      </c>
    </row>
    <row r="227" spans="2:7" x14ac:dyDescent="0.35">
      <c r="B227" s="52" t="s">
        <v>486</v>
      </c>
      <c r="C227" s="52" t="s">
        <v>281</v>
      </c>
      <c r="E227" s="76">
        <v>1</v>
      </c>
      <c r="F227" s="53">
        <v>47.73</v>
      </c>
      <c r="G227" s="53">
        <f t="shared" si="8"/>
        <v>47.73</v>
      </c>
    </row>
    <row r="228" spans="2:7" x14ac:dyDescent="0.35">
      <c r="B228" s="52" t="s">
        <v>486</v>
      </c>
      <c r="C228" s="52" t="s">
        <v>281</v>
      </c>
      <c r="E228" s="76">
        <v>1</v>
      </c>
      <c r="F228" s="53">
        <v>45.39</v>
      </c>
      <c r="G228" s="53">
        <f t="shared" si="8"/>
        <v>45.39</v>
      </c>
    </row>
    <row r="229" spans="2:7" x14ac:dyDescent="0.35">
      <c r="B229" s="52" t="s">
        <v>503</v>
      </c>
      <c r="C229" s="52" t="s">
        <v>281</v>
      </c>
      <c r="E229" s="76">
        <v>1</v>
      </c>
      <c r="F229" s="53">
        <v>68.02</v>
      </c>
      <c r="G229" s="53">
        <f t="shared" si="8"/>
        <v>68.02</v>
      </c>
    </row>
    <row r="230" spans="2:7" x14ac:dyDescent="0.35">
      <c r="B230" s="52" t="s">
        <v>455</v>
      </c>
      <c r="C230" s="52" t="s">
        <v>281</v>
      </c>
      <c r="E230" s="76">
        <v>1</v>
      </c>
      <c r="F230" s="53">
        <v>42.89</v>
      </c>
      <c r="G230" s="53">
        <f t="shared" si="8"/>
        <v>42.89</v>
      </c>
    </row>
    <row r="231" spans="2:7" x14ac:dyDescent="0.35">
      <c r="B231" s="52" t="s">
        <v>666</v>
      </c>
      <c r="C231" s="52" t="s">
        <v>281</v>
      </c>
      <c r="E231" s="76">
        <v>1</v>
      </c>
      <c r="F231" s="53">
        <v>3</v>
      </c>
      <c r="G231" s="53">
        <f t="shared" si="8"/>
        <v>3</v>
      </c>
    </row>
    <row r="232" spans="2:7" x14ac:dyDescent="0.35">
      <c r="B232" s="52" t="s">
        <v>648</v>
      </c>
      <c r="C232" s="52" t="s">
        <v>281</v>
      </c>
      <c r="E232" s="76">
        <v>1</v>
      </c>
      <c r="F232" s="53">
        <v>3</v>
      </c>
      <c r="G232" s="53">
        <f t="shared" si="8"/>
        <v>3</v>
      </c>
    </row>
    <row r="233" spans="2:7" x14ac:dyDescent="0.35">
      <c r="B233" s="52" t="s">
        <v>438</v>
      </c>
      <c r="C233" s="52" t="s">
        <v>281</v>
      </c>
      <c r="E233" s="76">
        <v>1</v>
      </c>
      <c r="F233" s="53">
        <v>4.9000000000000004</v>
      </c>
      <c r="G233" s="53">
        <f t="shared" si="8"/>
        <v>4.9000000000000004</v>
      </c>
    </row>
    <row r="234" spans="2:7" x14ac:dyDescent="0.35">
      <c r="B234" s="76" t="s">
        <v>601</v>
      </c>
      <c r="C234" s="52" t="s">
        <v>281</v>
      </c>
      <c r="E234" s="76">
        <v>1</v>
      </c>
      <c r="F234" s="76">
        <v>10.74</v>
      </c>
      <c r="G234" s="54">
        <f t="shared" si="8"/>
        <v>10.74</v>
      </c>
    </row>
    <row r="235" spans="2:7" x14ac:dyDescent="0.35">
      <c r="B235" s="76" t="s">
        <v>688</v>
      </c>
      <c r="C235" s="76" t="s">
        <v>281</v>
      </c>
      <c r="E235" s="76">
        <v>2</v>
      </c>
      <c r="F235" s="53">
        <v>4.05</v>
      </c>
      <c r="G235" s="53">
        <f t="shared" si="8"/>
        <v>8.1</v>
      </c>
    </row>
    <row r="236" spans="2:7" x14ac:dyDescent="0.35">
      <c r="B236" s="52" t="s">
        <v>520</v>
      </c>
      <c r="C236" s="52" t="s">
        <v>281</v>
      </c>
      <c r="E236" s="76">
        <v>-1</v>
      </c>
      <c r="F236" s="76">
        <v>144.03</v>
      </c>
      <c r="G236" s="53">
        <f t="shared" si="8"/>
        <v>-144.03</v>
      </c>
    </row>
    <row r="237" spans="2:7" x14ac:dyDescent="0.35">
      <c r="B237" s="52" t="s">
        <v>497</v>
      </c>
      <c r="C237" s="52" t="s">
        <v>281</v>
      </c>
      <c r="E237" s="76">
        <v>-1</v>
      </c>
      <c r="F237" s="76">
        <v>144.03</v>
      </c>
      <c r="G237" s="53">
        <f t="shared" si="8"/>
        <v>-144.03</v>
      </c>
    </row>
    <row r="238" spans="2:7" x14ac:dyDescent="0.35">
      <c r="B238" s="52" t="s">
        <v>496</v>
      </c>
      <c r="C238" s="52" t="s">
        <v>281</v>
      </c>
      <c r="E238" s="76">
        <v>-1</v>
      </c>
      <c r="F238" s="53">
        <v>13.9</v>
      </c>
      <c r="G238" s="53">
        <f t="shared" si="8"/>
        <v>-13.9</v>
      </c>
    </row>
    <row r="239" spans="2:7" x14ac:dyDescent="0.35">
      <c r="B239" s="52" t="s">
        <v>495</v>
      </c>
      <c r="C239" s="52" t="s">
        <v>281</v>
      </c>
      <c r="E239" s="76">
        <v>-1</v>
      </c>
      <c r="F239" s="76">
        <v>21.28</v>
      </c>
      <c r="G239" s="53">
        <f t="shared" si="8"/>
        <v>-21.28</v>
      </c>
    </row>
    <row r="240" spans="2:7" x14ac:dyDescent="0.35">
      <c r="B240" s="52" t="s">
        <v>505</v>
      </c>
      <c r="C240" s="52" t="s">
        <v>281</v>
      </c>
      <c r="E240" s="76">
        <v>-1</v>
      </c>
      <c r="F240" s="53">
        <v>21.32</v>
      </c>
      <c r="G240" s="53">
        <f t="shared" si="8"/>
        <v>-21.32</v>
      </c>
    </row>
    <row r="241" spans="2:7" x14ac:dyDescent="0.35">
      <c r="B241" s="52" t="s">
        <v>506</v>
      </c>
      <c r="C241" s="52" t="s">
        <v>281</v>
      </c>
      <c r="E241" s="76">
        <v>-1</v>
      </c>
      <c r="F241" s="76">
        <v>156.16999999999999</v>
      </c>
      <c r="G241" s="53">
        <f t="shared" si="8"/>
        <v>-156.16999999999999</v>
      </c>
    </row>
    <row r="242" spans="2:7" x14ac:dyDescent="0.35">
      <c r="B242" s="52" t="s">
        <v>527</v>
      </c>
      <c r="C242" s="52" t="s">
        <v>281</v>
      </c>
      <c r="E242" s="76">
        <v>-1</v>
      </c>
      <c r="F242" s="76">
        <v>155.43</v>
      </c>
      <c r="G242" s="53">
        <f t="shared" si="8"/>
        <v>-155.43</v>
      </c>
    </row>
    <row r="243" spans="2:7" x14ac:dyDescent="0.35">
      <c r="B243" s="52" t="s">
        <v>488</v>
      </c>
      <c r="C243" s="52" t="s">
        <v>281</v>
      </c>
      <c r="E243" s="76">
        <v>-1</v>
      </c>
      <c r="F243" s="76">
        <v>13.48</v>
      </c>
      <c r="G243" s="53">
        <f t="shared" si="8"/>
        <v>-13.48</v>
      </c>
    </row>
    <row r="244" spans="2:7" x14ac:dyDescent="0.35">
      <c r="B244" s="52" t="s">
        <v>513</v>
      </c>
      <c r="C244" s="52" t="s">
        <v>281</v>
      </c>
      <c r="E244" s="76">
        <v>-1</v>
      </c>
      <c r="F244" s="76">
        <v>16.14</v>
      </c>
      <c r="G244" s="53">
        <f t="shared" si="8"/>
        <v>-16.14</v>
      </c>
    </row>
    <row r="245" spans="2:7" x14ac:dyDescent="0.35">
      <c r="B245" s="52" t="s">
        <v>489</v>
      </c>
      <c r="C245" s="52" t="s">
        <v>281</v>
      </c>
      <c r="E245" s="76">
        <v>-1</v>
      </c>
      <c r="F245" s="76">
        <v>62.08</v>
      </c>
      <c r="G245" s="53">
        <f t="shared" si="8"/>
        <v>-62.08</v>
      </c>
    </row>
    <row r="246" spans="2:7" x14ac:dyDescent="0.35">
      <c r="B246" s="52" t="s">
        <v>519</v>
      </c>
      <c r="C246" s="52" t="s">
        <v>281</v>
      </c>
      <c r="E246" s="76">
        <v>-1</v>
      </c>
      <c r="F246" s="76">
        <v>21.28</v>
      </c>
      <c r="G246" s="53">
        <f t="shared" si="8"/>
        <v>-21.28</v>
      </c>
    </row>
    <row r="247" spans="2:7" x14ac:dyDescent="0.35">
      <c r="B247" s="52" t="s">
        <v>504</v>
      </c>
      <c r="C247" s="52" t="s">
        <v>281</v>
      </c>
      <c r="E247" s="76">
        <v>-1</v>
      </c>
      <c r="F247" s="76">
        <v>34.58</v>
      </c>
      <c r="G247" s="53">
        <f t="shared" si="8"/>
        <v>-34.58</v>
      </c>
    </row>
    <row r="248" spans="2:7" x14ac:dyDescent="0.35">
      <c r="B248" s="52" t="s">
        <v>487</v>
      </c>
      <c r="C248" s="52" t="s">
        <v>281</v>
      </c>
      <c r="E248" s="76">
        <v>-1</v>
      </c>
      <c r="F248" s="76">
        <v>16.14</v>
      </c>
      <c r="G248" s="53">
        <f t="shared" si="8"/>
        <v>-16.14</v>
      </c>
    </row>
    <row r="249" spans="2:7" x14ac:dyDescent="0.35">
      <c r="B249" s="76" t="s">
        <v>480</v>
      </c>
      <c r="C249" s="76" t="s">
        <v>281</v>
      </c>
      <c r="E249" s="76">
        <v>4</v>
      </c>
      <c r="F249" s="76">
        <v>0.25</v>
      </c>
      <c r="G249" s="53">
        <f t="shared" si="8"/>
        <v>1</v>
      </c>
    </row>
    <row r="250" spans="2:7" x14ac:dyDescent="0.35">
      <c r="B250" s="52" t="s">
        <v>541</v>
      </c>
      <c r="C250" s="52" t="s">
        <v>281</v>
      </c>
      <c r="E250" s="76">
        <v>1</v>
      </c>
      <c r="F250" s="76">
        <v>50.74</v>
      </c>
      <c r="G250" s="54">
        <f t="shared" si="8"/>
        <v>50.74</v>
      </c>
    </row>
    <row r="251" spans="2:7" x14ac:dyDescent="0.35">
      <c r="B251" s="52" t="s">
        <v>547</v>
      </c>
      <c r="C251" s="52" t="s">
        <v>281</v>
      </c>
      <c r="E251" s="76">
        <v>1</v>
      </c>
      <c r="F251" s="76">
        <v>72.39</v>
      </c>
      <c r="G251" s="54">
        <f t="shared" si="8"/>
        <v>72.39</v>
      </c>
    </row>
    <row r="252" spans="2:7" x14ac:dyDescent="0.35">
      <c r="B252" s="52" t="s">
        <v>534</v>
      </c>
      <c r="C252" s="52" t="s">
        <v>281</v>
      </c>
      <c r="E252" s="76">
        <v>1</v>
      </c>
      <c r="F252" s="76">
        <v>39.46</v>
      </c>
      <c r="G252" s="54">
        <f t="shared" si="8"/>
        <v>39.46</v>
      </c>
    </row>
    <row r="253" spans="2:7" x14ac:dyDescent="0.35">
      <c r="B253" s="52" t="s">
        <v>498</v>
      </c>
      <c r="C253" s="52" t="s">
        <v>281</v>
      </c>
      <c r="E253" s="76">
        <v>1</v>
      </c>
      <c r="F253" s="53">
        <v>38.950000000000003</v>
      </c>
      <c r="G253" s="53">
        <v>35.880000000000003</v>
      </c>
    </row>
    <row r="254" spans="2:7" x14ac:dyDescent="0.35">
      <c r="B254" s="52" t="s">
        <v>528</v>
      </c>
      <c r="C254" s="52" t="s">
        <v>281</v>
      </c>
      <c r="E254" s="76">
        <v>1</v>
      </c>
      <c r="F254" s="53">
        <v>56.38</v>
      </c>
      <c r="G254" s="53">
        <f>SUM(E254*F254)</f>
        <v>56.38</v>
      </c>
    </row>
    <row r="255" spans="2:7" x14ac:dyDescent="0.35">
      <c r="B255" s="52" t="s">
        <v>507</v>
      </c>
      <c r="C255" s="52" t="s">
        <v>281</v>
      </c>
      <c r="E255" s="76">
        <v>1</v>
      </c>
      <c r="F255" s="53">
        <v>56.38</v>
      </c>
      <c r="G255" s="53">
        <f>SUM(E255*F255)</f>
        <v>56.38</v>
      </c>
    </row>
    <row r="256" spans="2:7" x14ac:dyDescent="0.35">
      <c r="B256" s="52" t="s">
        <v>490</v>
      </c>
      <c r="C256" s="52" t="s">
        <v>281</v>
      </c>
      <c r="E256" s="76">
        <v>1</v>
      </c>
      <c r="F256" s="53">
        <v>23.83</v>
      </c>
      <c r="G256" s="53">
        <f>SUM(E256*F256)</f>
        <v>23.83</v>
      </c>
    </row>
    <row r="257" spans="2:7" x14ac:dyDescent="0.35">
      <c r="B257" s="52" t="s">
        <v>551</v>
      </c>
      <c r="C257" s="52" t="s">
        <v>281</v>
      </c>
      <c r="E257" s="76">
        <v>1</v>
      </c>
      <c r="F257" s="53">
        <v>22.62</v>
      </c>
      <c r="G257" s="54">
        <v>23.83</v>
      </c>
    </row>
    <row r="258" spans="2:7" x14ac:dyDescent="0.35">
      <c r="B258" s="52" t="s">
        <v>538</v>
      </c>
      <c r="C258" s="52" t="s">
        <v>281</v>
      </c>
      <c r="E258" s="76">
        <v>1</v>
      </c>
      <c r="F258" s="53">
        <v>21.28</v>
      </c>
      <c r="G258" s="54">
        <f t="shared" ref="G258:G281" si="9">SUM(E258*F258)</f>
        <v>21.28</v>
      </c>
    </row>
    <row r="259" spans="2:7" x14ac:dyDescent="0.35">
      <c r="B259" s="52" t="s">
        <v>545</v>
      </c>
      <c r="C259" s="52" t="s">
        <v>281</v>
      </c>
      <c r="E259" s="76">
        <v>1</v>
      </c>
      <c r="F259" s="53">
        <v>34.58</v>
      </c>
      <c r="G259" s="54">
        <f t="shared" si="9"/>
        <v>34.58</v>
      </c>
    </row>
    <row r="260" spans="2:7" x14ac:dyDescent="0.35">
      <c r="B260" s="52" t="s">
        <v>572</v>
      </c>
      <c r="C260" s="52" t="s">
        <v>281</v>
      </c>
      <c r="E260" s="76">
        <v>1</v>
      </c>
      <c r="F260" s="53">
        <v>21.28</v>
      </c>
      <c r="G260" s="54">
        <f t="shared" si="9"/>
        <v>21.28</v>
      </c>
    </row>
    <row r="261" spans="2:7" x14ac:dyDescent="0.35">
      <c r="B261" s="52" t="s">
        <v>532</v>
      </c>
      <c r="C261" s="52" t="s">
        <v>281</v>
      </c>
      <c r="E261" s="76">
        <v>1</v>
      </c>
      <c r="F261" s="53">
        <v>16.14</v>
      </c>
      <c r="G261" s="54">
        <f t="shared" si="9"/>
        <v>16.14</v>
      </c>
    </row>
    <row r="262" spans="2:7" x14ac:dyDescent="0.35">
      <c r="B262" s="52" t="s">
        <v>436</v>
      </c>
      <c r="C262" s="52" t="s">
        <v>281</v>
      </c>
      <c r="E262" s="76">
        <v>1</v>
      </c>
      <c r="F262" s="53">
        <v>15.95</v>
      </c>
      <c r="G262" s="53">
        <f t="shared" si="9"/>
        <v>15.95</v>
      </c>
    </row>
    <row r="263" spans="2:7" x14ac:dyDescent="0.35">
      <c r="B263" s="52" t="s">
        <v>436</v>
      </c>
      <c r="C263" s="52" t="s">
        <v>281</v>
      </c>
      <c r="E263" s="76">
        <v>2</v>
      </c>
      <c r="F263" s="53">
        <v>15.95</v>
      </c>
      <c r="G263" s="53">
        <f t="shared" si="9"/>
        <v>31.9</v>
      </c>
    </row>
    <row r="264" spans="2:7" x14ac:dyDescent="0.35">
      <c r="B264" s="52" t="s">
        <v>436</v>
      </c>
      <c r="C264" s="52" t="s">
        <v>281</v>
      </c>
      <c r="E264" s="76">
        <v>0.5</v>
      </c>
      <c r="F264" s="53">
        <v>15.95</v>
      </c>
      <c r="G264" s="53">
        <f t="shared" si="9"/>
        <v>7.9749999999999996</v>
      </c>
    </row>
    <row r="265" spans="2:7" x14ac:dyDescent="0.35">
      <c r="B265" s="52" t="s">
        <v>436</v>
      </c>
      <c r="C265" s="52" t="s">
        <v>281</v>
      </c>
      <c r="E265" s="76">
        <v>1.5</v>
      </c>
      <c r="F265" s="53">
        <v>15.95</v>
      </c>
      <c r="G265" s="53">
        <f t="shared" si="9"/>
        <v>23.924999999999997</v>
      </c>
    </row>
    <row r="266" spans="2:7" x14ac:dyDescent="0.35">
      <c r="B266" s="52" t="s">
        <v>436</v>
      </c>
      <c r="C266" s="52" t="s">
        <v>281</v>
      </c>
      <c r="E266" s="76">
        <v>3</v>
      </c>
      <c r="F266" s="53">
        <v>15.95</v>
      </c>
      <c r="G266" s="53">
        <f t="shared" si="9"/>
        <v>47.849999999999994</v>
      </c>
    </row>
    <row r="267" spans="2:7" x14ac:dyDescent="0.35">
      <c r="B267" s="52" t="s">
        <v>577</v>
      </c>
      <c r="C267" s="52" t="s">
        <v>281</v>
      </c>
      <c r="E267" s="76">
        <v>1</v>
      </c>
      <c r="F267" s="53">
        <v>13.8</v>
      </c>
      <c r="G267" s="54">
        <f t="shared" si="9"/>
        <v>13.8</v>
      </c>
    </row>
    <row r="268" spans="2:7" x14ac:dyDescent="0.35">
      <c r="B268" s="52" t="s">
        <v>397</v>
      </c>
      <c r="C268" s="52" t="s">
        <v>281</v>
      </c>
      <c r="E268" s="76">
        <v>0.5</v>
      </c>
      <c r="F268" s="53">
        <v>23.3</v>
      </c>
      <c r="G268" s="53">
        <f t="shared" si="9"/>
        <v>11.65</v>
      </c>
    </row>
    <row r="269" spans="2:7" x14ac:dyDescent="0.35">
      <c r="B269" s="52" t="s">
        <v>494</v>
      </c>
      <c r="C269" s="52" t="s">
        <v>281</v>
      </c>
      <c r="E269" s="76">
        <v>1</v>
      </c>
      <c r="F269" s="53">
        <v>119.64</v>
      </c>
      <c r="G269" s="53">
        <f t="shared" si="9"/>
        <v>119.64</v>
      </c>
    </row>
    <row r="270" spans="2:7" x14ac:dyDescent="0.35">
      <c r="B270" s="52" t="s">
        <v>502</v>
      </c>
      <c r="C270" s="52" t="s">
        <v>281</v>
      </c>
      <c r="E270" s="76">
        <v>1</v>
      </c>
      <c r="F270" s="53">
        <v>155.55000000000001</v>
      </c>
      <c r="G270" s="53">
        <f t="shared" si="9"/>
        <v>155.55000000000001</v>
      </c>
    </row>
    <row r="271" spans="2:7" x14ac:dyDescent="0.35">
      <c r="B271" s="52" t="s">
        <v>485</v>
      </c>
      <c r="C271" s="52" t="s">
        <v>281</v>
      </c>
      <c r="E271" s="76">
        <v>1</v>
      </c>
      <c r="F271" s="53">
        <v>88.82</v>
      </c>
      <c r="G271" s="53">
        <f t="shared" si="9"/>
        <v>88.82</v>
      </c>
    </row>
    <row r="272" spans="2:7" x14ac:dyDescent="0.35">
      <c r="B272" s="76" t="s">
        <v>843</v>
      </c>
      <c r="C272" s="52" t="s">
        <v>281</v>
      </c>
      <c r="E272" s="76">
        <v>1.32</v>
      </c>
      <c r="F272" s="76">
        <v>2.17</v>
      </c>
      <c r="G272" s="54">
        <f t="shared" si="9"/>
        <v>2.8643999999999998</v>
      </c>
    </row>
    <row r="273" spans="1:11" ht="15.65" customHeight="1" x14ac:dyDescent="0.35">
      <c r="B273" s="76" t="s">
        <v>581</v>
      </c>
      <c r="C273" s="52" t="s">
        <v>281</v>
      </c>
      <c r="E273" s="76">
        <v>0.66</v>
      </c>
      <c r="F273" s="76">
        <v>2.17</v>
      </c>
      <c r="G273" s="54">
        <f t="shared" si="9"/>
        <v>1.4321999999999999</v>
      </c>
    </row>
    <row r="274" spans="1:11" x14ac:dyDescent="0.35">
      <c r="B274" s="76" t="s">
        <v>581</v>
      </c>
      <c r="C274" s="52" t="s">
        <v>281</v>
      </c>
      <c r="E274" s="76">
        <v>2.64</v>
      </c>
      <c r="F274" s="76">
        <v>2.17</v>
      </c>
      <c r="G274" s="54">
        <f t="shared" si="9"/>
        <v>5.7287999999999997</v>
      </c>
      <c r="I274" s="76" t="s">
        <v>589</v>
      </c>
    </row>
    <row r="275" spans="1:11" x14ac:dyDescent="0.35">
      <c r="B275" s="76" t="s">
        <v>581</v>
      </c>
      <c r="C275" s="52" t="s">
        <v>281</v>
      </c>
      <c r="E275" s="76">
        <v>1.32</v>
      </c>
      <c r="F275" s="76">
        <v>2.17</v>
      </c>
      <c r="G275" s="54">
        <f t="shared" si="9"/>
        <v>2.8643999999999998</v>
      </c>
    </row>
    <row r="276" spans="1:11" x14ac:dyDescent="0.35">
      <c r="B276" s="76" t="s">
        <v>605</v>
      </c>
      <c r="C276" s="52" t="s">
        <v>281</v>
      </c>
      <c r="E276" s="76">
        <v>2</v>
      </c>
      <c r="F276" s="76">
        <v>6.27</v>
      </c>
      <c r="G276" s="54">
        <f t="shared" si="9"/>
        <v>12.54</v>
      </c>
    </row>
    <row r="277" spans="1:11" x14ac:dyDescent="0.35">
      <c r="B277" s="52" t="s">
        <v>857</v>
      </c>
      <c r="C277" s="52" t="s">
        <v>281</v>
      </c>
      <c r="E277" s="76">
        <v>1</v>
      </c>
      <c r="F277" s="53">
        <v>40</v>
      </c>
      <c r="G277" s="54">
        <f t="shared" si="9"/>
        <v>40</v>
      </c>
    </row>
    <row r="278" spans="1:11" x14ac:dyDescent="0.35">
      <c r="B278" s="76" t="s">
        <v>580</v>
      </c>
      <c r="C278" s="52" t="s">
        <v>281</v>
      </c>
      <c r="E278" s="76">
        <v>1</v>
      </c>
      <c r="F278" s="76">
        <v>12.75</v>
      </c>
      <c r="G278" s="54">
        <f t="shared" si="9"/>
        <v>12.75</v>
      </c>
    </row>
    <row r="279" spans="1:11" x14ac:dyDescent="0.35">
      <c r="B279" s="76" t="s">
        <v>687</v>
      </c>
      <c r="C279" s="76" t="s">
        <v>281</v>
      </c>
      <c r="E279" s="76">
        <v>1</v>
      </c>
      <c r="F279" s="53">
        <v>4.05</v>
      </c>
      <c r="G279" s="53">
        <f t="shared" si="9"/>
        <v>4.05</v>
      </c>
    </row>
    <row r="280" spans="1:11" ht="15.65" customHeight="1" x14ac:dyDescent="0.35">
      <c r="B280" s="52" t="s">
        <v>412</v>
      </c>
      <c r="C280" s="52" t="s">
        <v>281</v>
      </c>
      <c r="E280" s="76">
        <v>1</v>
      </c>
      <c r="F280" s="53">
        <v>4.57</v>
      </c>
      <c r="G280" s="53">
        <f t="shared" si="9"/>
        <v>4.57</v>
      </c>
    </row>
    <row r="281" spans="1:11" x14ac:dyDescent="0.35">
      <c r="B281" s="52" t="s">
        <v>411</v>
      </c>
      <c r="C281" s="52" t="s">
        <v>281</v>
      </c>
      <c r="E281" s="76">
        <v>1</v>
      </c>
      <c r="F281" s="53">
        <v>41.29</v>
      </c>
      <c r="G281" s="53">
        <f t="shared" si="9"/>
        <v>41.29</v>
      </c>
    </row>
    <row r="282" spans="1:11" x14ac:dyDescent="0.35">
      <c r="A282"/>
      <c r="B282"/>
      <c r="C282"/>
      <c r="D282"/>
      <c r="E282"/>
      <c r="F282"/>
      <c r="G282"/>
      <c r="H282"/>
      <c r="I282"/>
      <c r="J282"/>
      <c r="K282"/>
    </row>
    <row r="283" spans="1:11" x14ac:dyDescent="0.35">
      <c r="A283"/>
      <c r="B283"/>
      <c r="C283"/>
      <c r="D283"/>
      <c r="E283"/>
      <c r="F283"/>
      <c r="G283"/>
      <c r="H283"/>
      <c r="I283"/>
      <c r="J283"/>
      <c r="K283"/>
    </row>
    <row r="284" spans="1:11" x14ac:dyDescent="0.35">
      <c r="A284"/>
      <c r="B284"/>
      <c r="C284"/>
      <c r="D284"/>
      <c r="E284"/>
      <c r="F284"/>
      <c r="G284"/>
      <c r="H284"/>
      <c r="I284"/>
      <c r="J284"/>
      <c r="K284"/>
    </row>
    <row r="285" spans="1:11" x14ac:dyDescent="0.35">
      <c r="A285"/>
      <c r="B285"/>
      <c r="C285"/>
      <c r="D285"/>
      <c r="E285"/>
      <c r="F285"/>
      <c r="G285"/>
      <c r="H285"/>
      <c r="I285"/>
      <c r="J285"/>
      <c r="K285"/>
    </row>
    <row r="286" spans="1:11" x14ac:dyDescent="0.35">
      <c r="A286"/>
      <c r="B286"/>
      <c r="C286"/>
      <c r="D286"/>
      <c r="E286"/>
      <c r="F286"/>
      <c r="G286"/>
      <c r="H286"/>
      <c r="I286"/>
      <c r="J286"/>
      <c r="K286"/>
    </row>
    <row r="287" spans="1:11" x14ac:dyDescent="0.35">
      <c r="A287"/>
      <c r="B287"/>
      <c r="C287"/>
      <c r="D287"/>
      <c r="E287"/>
      <c r="F287"/>
      <c r="G287"/>
      <c r="H287"/>
      <c r="I287"/>
      <c r="J287"/>
      <c r="K287"/>
    </row>
    <row r="288" spans="1:11" ht="13.4" customHeight="1" x14ac:dyDescent="0.35">
      <c r="A288"/>
      <c r="B288"/>
      <c r="C288"/>
      <c r="D288"/>
      <c r="E288"/>
      <c r="F288"/>
      <c r="G288"/>
      <c r="H288"/>
      <c r="I288"/>
      <c r="J288"/>
      <c r="K288"/>
    </row>
    <row r="289" spans="1:11" x14ac:dyDescent="0.35">
      <c r="A289"/>
      <c r="B289"/>
      <c r="C289"/>
      <c r="D289"/>
      <c r="E289"/>
      <c r="F289"/>
      <c r="G289"/>
      <c r="H289"/>
      <c r="I289"/>
      <c r="J289"/>
      <c r="K289"/>
    </row>
    <row r="290" spans="1:11" x14ac:dyDescent="0.35">
      <c r="A290"/>
      <c r="B290"/>
      <c r="C290"/>
      <c r="D290"/>
      <c r="E290"/>
      <c r="F290"/>
      <c r="G290"/>
      <c r="H290"/>
      <c r="I290"/>
      <c r="J290"/>
      <c r="K290"/>
    </row>
    <row r="291" spans="1:11" x14ac:dyDescent="0.35">
      <c r="A291"/>
      <c r="B291"/>
      <c r="C291"/>
      <c r="D291"/>
      <c r="E291"/>
      <c r="F291"/>
      <c r="G291"/>
      <c r="H291"/>
      <c r="I291"/>
      <c r="J291"/>
      <c r="K291"/>
    </row>
    <row r="292" spans="1:11" x14ac:dyDescent="0.35">
      <c r="A292"/>
      <c r="B292"/>
      <c r="C292"/>
      <c r="D292"/>
      <c r="E292"/>
      <c r="F292"/>
      <c r="G292"/>
      <c r="H292"/>
      <c r="I292"/>
      <c r="J292"/>
      <c r="K292"/>
    </row>
    <row r="293" spans="1:11" x14ac:dyDescent="0.35">
      <c r="A293"/>
      <c r="B293"/>
      <c r="C293"/>
      <c r="D293"/>
      <c r="E293"/>
      <c r="F293"/>
      <c r="G293"/>
      <c r="H293"/>
      <c r="I293"/>
      <c r="J293"/>
      <c r="K293"/>
    </row>
    <row r="294" spans="1:11" x14ac:dyDescent="0.35">
      <c r="A294"/>
      <c r="B294"/>
      <c r="C294"/>
      <c r="D294"/>
      <c r="E294"/>
      <c r="F294"/>
      <c r="G294"/>
      <c r="H294"/>
      <c r="I294"/>
      <c r="J294"/>
      <c r="K294"/>
    </row>
    <row r="295" spans="1:11" x14ac:dyDescent="0.35">
      <c r="A295"/>
      <c r="B295"/>
      <c r="C295"/>
      <c r="D295"/>
      <c r="E295"/>
      <c r="F295"/>
      <c r="G295"/>
      <c r="H295"/>
      <c r="I295"/>
      <c r="J295"/>
      <c r="K295"/>
    </row>
    <row r="296" spans="1:11" x14ac:dyDescent="0.35">
      <c r="A296"/>
      <c r="B296"/>
      <c r="C296"/>
      <c r="D296"/>
      <c r="E296"/>
      <c r="F296"/>
      <c r="G296"/>
      <c r="H296"/>
      <c r="I296"/>
      <c r="J296"/>
      <c r="K296"/>
    </row>
    <row r="297" spans="1:11" x14ac:dyDescent="0.35">
      <c r="A297"/>
      <c r="B297"/>
      <c r="C297"/>
      <c r="D297"/>
      <c r="E297"/>
      <c r="F297"/>
      <c r="G297"/>
      <c r="H297"/>
      <c r="I297"/>
      <c r="J297"/>
      <c r="K297"/>
    </row>
    <row r="298" spans="1:11" x14ac:dyDescent="0.35">
      <c r="A298"/>
      <c r="B298"/>
      <c r="C298"/>
      <c r="D298"/>
      <c r="E298"/>
      <c r="F298"/>
      <c r="G298"/>
      <c r="H298"/>
      <c r="I298"/>
      <c r="J298"/>
      <c r="K298"/>
    </row>
    <row r="299" spans="1:11" x14ac:dyDescent="0.35">
      <c r="A299"/>
      <c r="B299"/>
      <c r="C299"/>
      <c r="D299"/>
      <c r="E299"/>
      <c r="F299"/>
      <c r="G299"/>
      <c r="H299"/>
      <c r="I299"/>
      <c r="J299"/>
      <c r="K299"/>
    </row>
    <row r="300" spans="1:11" x14ac:dyDescent="0.35">
      <c r="A300"/>
      <c r="B300"/>
      <c r="C300"/>
      <c r="D300"/>
      <c r="E300"/>
      <c r="F300"/>
      <c r="G300"/>
      <c r="H300"/>
      <c r="I300"/>
      <c r="J300"/>
      <c r="K300"/>
    </row>
    <row r="301" spans="1:11" ht="15" customHeight="1" x14ac:dyDescent="0.35">
      <c r="A301"/>
      <c r="B301"/>
      <c r="C301"/>
      <c r="D301"/>
      <c r="E301"/>
      <c r="F301"/>
      <c r="G301"/>
      <c r="H301"/>
      <c r="I301"/>
      <c r="J301"/>
      <c r="K301"/>
    </row>
    <row r="302" spans="1:11" x14ac:dyDescent="0.35">
      <c r="A302"/>
      <c r="B302"/>
      <c r="C302"/>
      <c r="D302"/>
      <c r="E302"/>
      <c r="F302"/>
      <c r="G302"/>
      <c r="H302"/>
      <c r="I302"/>
      <c r="J302"/>
      <c r="K302"/>
    </row>
    <row r="303" spans="1:11" x14ac:dyDescent="0.35">
      <c r="A303"/>
      <c r="B303"/>
      <c r="C303"/>
      <c r="D303"/>
      <c r="E303"/>
      <c r="F303"/>
      <c r="G303"/>
      <c r="H303"/>
      <c r="I303"/>
      <c r="J303"/>
      <c r="K303"/>
    </row>
    <row r="304" spans="1:11" x14ac:dyDescent="0.35">
      <c r="A304"/>
      <c r="B304"/>
      <c r="C304"/>
      <c r="D304"/>
      <c r="E304"/>
      <c r="F304"/>
      <c r="G304"/>
      <c r="H304"/>
      <c r="I304"/>
      <c r="J304"/>
      <c r="K304"/>
    </row>
    <row r="305" spans="1:11" x14ac:dyDescent="0.35">
      <c r="A305"/>
      <c r="B305"/>
      <c r="C305"/>
      <c r="D305"/>
      <c r="E305"/>
      <c r="F305"/>
      <c r="G305"/>
      <c r="H305"/>
      <c r="I305"/>
      <c r="J305"/>
      <c r="K305"/>
    </row>
    <row r="306" spans="1:11" x14ac:dyDescent="0.35">
      <c r="A306"/>
      <c r="B306"/>
      <c r="C306"/>
      <c r="D306"/>
      <c r="E306"/>
      <c r="F306"/>
      <c r="G306"/>
      <c r="H306"/>
      <c r="I306"/>
      <c r="J306"/>
      <c r="K306"/>
    </row>
    <row r="307" spans="1:11" x14ac:dyDescent="0.35">
      <c r="A307"/>
      <c r="B307"/>
      <c r="C307"/>
      <c r="D307"/>
      <c r="E307"/>
      <c r="F307"/>
      <c r="G307"/>
      <c r="H307"/>
      <c r="I307"/>
      <c r="J307"/>
      <c r="K307"/>
    </row>
    <row r="308" spans="1:11" x14ac:dyDescent="0.35">
      <c r="A308"/>
      <c r="B308"/>
      <c r="C308"/>
      <c r="D308"/>
      <c r="E308"/>
      <c r="F308"/>
      <c r="G308"/>
      <c r="H308"/>
      <c r="I308"/>
      <c r="J308"/>
      <c r="K308"/>
    </row>
    <row r="309" spans="1:11" x14ac:dyDescent="0.35">
      <c r="A309"/>
      <c r="B309"/>
      <c r="C309"/>
      <c r="D309"/>
      <c r="E309"/>
      <c r="F309"/>
      <c r="G309"/>
      <c r="H309"/>
      <c r="I309"/>
      <c r="J309"/>
      <c r="K309"/>
    </row>
    <row r="310" spans="1:11" x14ac:dyDescent="0.35">
      <c r="A310"/>
      <c r="B310"/>
      <c r="C310"/>
      <c r="D310"/>
      <c r="E310"/>
      <c r="F310"/>
      <c r="G310"/>
      <c r="H310"/>
      <c r="I310"/>
      <c r="J310"/>
      <c r="K310"/>
    </row>
    <row r="311" spans="1:11" x14ac:dyDescent="0.35">
      <c r="A311"/>
      <c r="B311"/>
      <c r="C311"/>
      <c r="D311"/>
      <c r="E311"/>
      <c r="F311"/>
      <c r="G311"/>
      <c r="H311"/>
      <c r="I311"/>
      <c r="J311"/>
      <c r="K311"/>
    </row>
    <row r="312" spans="1:11" x14ac:dyDescent="0.35">
      <c r="A312"/>
      <c r="B312"/>
      <c r="C312"/>
      <c r="D312"/>
      <c r="E312"/>
      <c r="F312"/>
      <c r="G312"/>
      <c r="H312"/>
      <c r="I312"/>
      <c r="J312"/>
      <c r="K312"/>
    </row>
    <row r="313" spans="1:11" x14ac:dyDescent="0.35">
      <c r="A313"/>
      <c r="B313"/>
      <c r="C313"/>
      <c r="D313"/>
      <c r="E313"/>
      <c r="F313"/>
      <c r="G313"/>
      <c r="H313"/>
      <c r="I313"/>
      <c r="J313"/>
      <c r="K313"/>
    </row>
    <row r="314" spans="1:11" x14ac:dyDescent="0.35">
      <c r="A314"/>
      <c r="B314"/>
      <c r="C314"/>
      <c r="D314"/>
      <c r="E314"/>
      <c r="F314"/>
      <c r="G314"/>
      <c r="H314"/>
      <c r="I314"/>
      <c r="J314"/>
      <c r="K314"/>
    </row>
    <row r="315" spans="1:11" x14ac:dyDescent="0.35">
      <c r="A315"/>
      <c r="B315"/>
      <c r="C315"/>
      <c r="D315"/>
      <c r="E315"/>
      <c r="F315"/>
      <c r="G315"/>
      <c r="H315"/>
      <c r="I315"/>
      <c r="J315"/>
      <c r="K315"/>
    </row>
    <row r="316" spans="1:11" x14ac:dyDescent="0.35">
      <c r="A316"/>
      <c r="B316"/>
      <c r="C316"/>
      <c r="D316"/>
      <c r="E316"/>
      <c r="F316"/>
      <c r="G316"/>
      <c r="H316"/>
      <c r="I316"/>
      <c r="J316"/>
      <c r="K316"/>
    </row>
    <row r="317" spans="1:11" x14ac:dyDescent="0.35">
      <c r="A317"/>
      <c r="B317"/>
      <c r="C317"/>
      <c r="D317"/>
      <c r="E317"/>
      <c r="F317"/>
      <c r="G317"/>
      <c r="H317"/>
      <c r="I317"/>
      <c r="J317"/>
      <c r="K317"/>
    </row>
    <row r="318" spans="1:11" x14ac:dyDescent="0.35">
      <c r="A318"/>
      <c r="B318"/>
      <c r="C318"/>
      <c r="D318"/>
      <c r="E318"/>
      <c r="F318"/>
      <c r="G318"/>
      <c r="H318"/>
      <c r="I318"/>
      <c r="J318"/>
      <c r="K318"/>
    </row>
    <row r="319" spans="1:11" x14ac:dyDescent="0.35">
      <c r="A319"/>
      <c r="B319"/>
      <c r="C319"/>
      <c r="D319"/>
      <c r="E319"/>
      <c r="F319"/>
      <c r="G319"/>
      <c r="H319"/>
      <c r="I319"/>
      <c r="J319"/>
      <c r="K319"/>
    </row>
    <row r="320" spans="1:11" x14ac:dyDescent="0.35">
      <c r="A320"/>
      <c r="B320"/>
      <c r="C320"/>
      <c r="D320"/>
      <c r="E320"/>
      <c r="F320"/>
      <c r="G320"/>
      <c r="H320"/>
      <c r="I320"/>
      <c r="J320"/>
      <c r="K320"/>
    </row>
    <row r="321" spans="1:11" x14ac:dyDescent="0.35">
      <c r="A321"/>
      <c r="B321"/>
      <c r="C321"/>
      <c r="D321"/>
      <c r="E321"/>
      <c r="F321"/>
      <c r="G321"/>
      <c r="H321"/>
      <c r="I321"/>
      <c r="J321"/>
      <c r="K321"/>
    </row>
    <row r="322" spans="1:11" x14ac:dyDescent="0.35">
      <c r="A322"/>
      <c r="B322"/>
      <c r="C322"/>
      <c r="D322"/>
      <c r="E322"/>
      <c r="F322"/>
      <c r="G322"/>
      <c r="H322"/>
      <c r="I322"/>
      <c r="J322"/>
      <c r="K322"/>
    </row>
    <row r="323" spans="1:11" x14ac:dyDescent="0.35">
      <c r="A323"/>
      <c r="B323"/>
      <c r="C323"/>
      <c r="D323"/>
      <c r="E323"/>
      <c r="F323"/>
      <c r="G323"/>
      <c r="H323"/>
      <c r="I323"/>
      <c r="J323"/>
      <c r="K323"/>
    </row>
    <row r="324" spans="1:11" ht="15" customHeight="1" x14ac:dyDescent="0.35">
      <c r="A324"/>
      <c r="B324"/>
      <c r="C324"/>
      <c r="D324"/>
      <c r="E324"/>
      <c r="F324"/>
      <c r="G324"/>
      <c r="H324"/>
      <c r="I324"/>
      <c r="J324"/>
      <c r="K324"/>
    </row>
    <row r="325" spans="1:11" x14ac:dyDescent="0.35">
      <c r="A325"/>
      <c r="B325"/>
      <c r="C325"/>
      <c r="D325"/>
      <c r="E325"/>
      <c r="F325"/>
      <c r="G325"/>
      <c r="H325"/>
      <c r="I325"/>
      <c r="J325"/>
      <c r="K325"/>
    </row>
    <row r="326" spans="1:11" x14ac:dyDescent="0.35">
      <c r="A326"/>
      <c r="B326"/>
      <c r="C326"/>
      <c r="D326"/>
      <c r="E326"/>
      <c r="F326"/>
      <c r="G326"/>
      <c r="H326"/>
      <c r="I326"/>
      <c r="J326"/>
      <c r="K326"/>
    </row>
    <row r="327" spans="1:11" x14ac:dyDescent="0.35">
      <c r="A327"/>
      <c r="B327"/>
      <c r="C327"/>
      <c r="D327"/>
      <c r="E327"/>
      <c r="F327"/>
      <c r="G327"/>
      <c r="H327"/>
      <c r="I327"/>
      <c r="J327"/>
      <c r="K327"/>
    </row>
    <row r="328" spans="1:11" x14ac:dyDescent="0.35">
      <c r="A328"/>
      <c r="B328"/>
      <c r="C328"/>
      <c r="D328"/>
      <c r="E328"/>
      <c r="F328"/>
      <c r="G328"/>
      <c r="H328"/>
      <c r="I328"/>
      <c r="J328"/>
      <c r="K328"/>
    </row>
    <row r="329" spans="1:11" x14ac:dyDescent="0.35">
      <c r="A329"/>
      <c r="B329"/>
      <c r="C329"/>
      <c r="D329"/>
      <c r="E329"/>
      <c r="F329"/>
      <c r="G329"/>
      <c r="H329"/>
      <c r="I329"/>
      <c r="J329"/>
      <c r="K329"/>
    </row>
    <row r="330" spans="1:11" x14ac:dyDescent="0.35">
      <c r="A330"/>
      <c r="B330"/>
      <c r="C330"/>
      <c r="D330"/>
      <c r="E330"/>
      <c r="F330"/>
      <c r="G330"/>
      <c r="H330"/>
      <c r="I330"/>
      <c r="J330"/>
      <c r="K330"/>
    </row>
    <row r="331" spans="1:11" x14ac:dyDescent="0.35">
      <c r="A331"/>
      <c r="B331"/>
      <c r="C331"/>
      <c r="D331"/>
      <c r="E331"/>
      <c r="F331"/>
      <c r="G331"/>
      <c r="H331"/>
      <c r="I331"/>
      <c r="J331"/>
      <c r="K331"/>
    </row>
    <row r="332" spans="1:11" x14ac:dyDescent="0.35">
      <c r="A332"/>
      <c r="B332"/>
      <c r="C332"/>
      <c r="D332"/>
      <c r="E332"/>
      <c r="F332"/>
      <c r="G332"/>
      <c r="H332"/>
      <c r="I332"/>
      <c r="J332"/>
      <c r="K332"/>
    </row>
    <row r="333" spans="1:11" x14ac:dyDescent="0.35">
      <c r="A333"/>
      <c r="B333"/>
      <c r="C333"/>
      <c r="D333"/>
      <c r="E333"/>
      <c r="F333"/>
      <c r="G333"/>
      <c r="H333"/>
      <c r="I333"/>
      <c r="J333"/>
      <c r="K333"/>
    </row>
    <row r="334" spans="1:11" x14ac:dyDescent="0.35">
      <c r="A334"/>
      <c r="B334"/>
      <c r="C334"/>
      <c r="D334"/>
      <c r="E334"/>
      <c r="F334"/>
      <c r="G334"/>
      <c r="H334"/>
      <c r="I334"/>
      <c r="J334"/>
      <c r="K334"/>
    </row>
    <row r="335" spans="1:11" x14ac:dyDescent="0.35">
      <c r="A335"/>
      <c r="B335"/>
      <c r="C335"/>
      <c r="D335"/>
      <c r="E335"/>
      <c r="F335"/>
      <c r="G335"/>
      <c r="H335"/>
      <c r="I335"/>
      <c r="J335"/>
      <c r="K335"/>
    </row>
    <row r="336" spans="1:11" x14ac:dyDescent="0.35">
      <c r="A336"/>
      <c r="B336"/>
      <c r="C336"/>
      <c r="D336"/>
      <c r="E336"/>
      <c r="F336"/>
      <c r="G336"/>
      <c r="H336"/>
      <c r="I336"/>
      <c r="J336"/>
      <c r="K336"/>
    </row>
    <row r="337" spans="1:11" x14ac:dyDescent="0.35">
      <c r="A337"/>
      <c r="B337"/>
      <c r="C337"/>
      <c r="D337"/>
      <c r="E337"/>
      <c r="F337"/>
      <c r="G337"/>
      <c r="H337"/>
      <c r="I337"/>
      <c r="J337"/>
      <c r="K337"/>
    </row>
    <row r="338" spans="1:11" x14ac:dyDescent="0.35">
      <c r="A338"/>
      <c r="B338"/>
      <c r="C338"/>
      <c r="D338"/>
      <c r="E338"/>
      <c r="F338"/>
      <c r="G338"/>
      <c r="H338"/>
      <c r="I338"/>
      <c r="J338"/>
      <c r="K338"/>
    </row>
    <row r="339" spans="1:11" x14ac:dyDescent="0.35">
      <c r="A339"/>
      <c r="B339"/>
      <c r="C339"/>
      <c r="D339"/>
      <c r="E339"/>
      <c r="F339"/>
      <c r="G339"/>
      <c r="H339"/>
      <c r="I339"/>
      <c r="J339"/>
      <c r="K339"/>
    </row>
    <row r="340" spans="1:11" x14ac:dyDescent="0.35">
      <c r="A340"/>
      <c r="B340"/>
      <c r="C340"/>
      <c r="D340"/>
      <c r="E340"/>
      <c r="F340"/>
      <c r="G340"/>
      <c r="H340"/>
      <c r="I340"/>
      <c r="J340"/>
      <c r="K340"/>
    </row>
    <row r="341" spans="1:11" ht="15" customHeight="1" x14ac:dyDescent="0.35">
      <c r="A341"/>
      <c r="B341"/>
      <c r="C341"/>
      <c r="D341"/>
      <c r="E341"/>
      <c r="F341"/>
      <c r="G341"/>
      <c r="H341"/>
      <c r="I341"/>
      <c r="J341"/>
      <c r="K341"/>
    </row>
    <row r="342" spans="1:11" x14ac:dyDescent="0.35">
      <c r="A342"/>
      <c r="B342"/>
      <c r="C342"/>
      <c r="D342"/>
      <c r="E342"/>
      <c r="F342"/>
      <c r="G342"/>
      <c r="H342"/>
      <c r="I342"/>
      <c r="J342"/>
      <c r="K342"/>
    </row>
    <row r="343" spans="1:11" x14ac:dyDescent="0.35">
      <c r="A343"/>
      <c r="B343"/>
      <c r="C343"/>
      <c r="D343"/>
      <c r="E343"/>
      <c r="F343"/>
      <c r="G343"/>
      <c r="H343"/>
      <c r="I343"/>
      <c r="J343"/>
      <c r="K343"/>
    </row>
    <row r="344" spans="1:11" x14ac:dyDescent="0.35">
      <c r="A344"/>
      <c r="B344"/>
      <c r="C344"/>
      <c r="D344"/>
      <c r="E344"/>
      <c r="F344"/>
      <c r="G344"/>
      <c r="H344"/>
      <c r="I344"/>
      <c r="J344"/>
      <c r="K344"/>
    </row>
    <row r="345" spans="1:11" x14ac:dyDescent="0.35">
      <c r="A345"/>
      <c r="B345"/>
      <c r="C345"/>
      <c r="D345"/>
      <c r="E345"/>
      <c r="F345"/>
      <c r="G345"/>
      <c r="H345"/>
      <c r="I345"/>
      <c r="J345"/>
      <c r="K345"/>
    </row>
    <row r="346" spans="1:11" x14ac:dyDescent="0.35">
      <c r="A346"/>
      <c r="B346"/>
      <c r="C346"/>
      <c r="D346"/>
      <c r="E346"/>
      <c r="F346"/>
      <c r="G346"/>
      <c r="H346"/>
      <c r="I346"/>
      <c r="J346"/>
      <c r="K346"/>
    </row>
    <row r="347" spans="1:11" x14ac:dyDescent="0.35">
      <c r="A347"/>
      <c r="B347"/>
      <c r="C347"/>
      <c r="D347"/>
      <c r="E347"/>
      <c r="F347"/>
      <c r="G347"/>
      <c r="H347"/>
      <c r="I347"/>
      <c r="J347"/>
      <c r="K347"/>
    </row>
    <row r="348" spans="1:11" x14ac:dyDescent="0.35">
      <c r="A348"/>
      <c r="B348"/>
      <c r="C348"/>
      <c r="D348"/>
      <c r="E348"/>
      <c r="F348"/>
      <c r="G348"/>
      <c r="H348"/>
      <c r="I348"/>
      <c r="J348"/>
      <c r="K348"/>
    </row>
    <row r="349" spans="1:11" x14ac:dyDescent="0.35">
      <c r="A349"/>
      <c r="B349"/>
      <c r="C349"/>
      <c r="D349"/>
      <c r="E349"/>
      <c r="F349"/>
      <c r="G349"/>
      <c r="H349"/>
      <c r="I349"/>
      <c r="J349"/>
      <c r="K349"/>
    </row>
    <row r="350" spans="1:11" x14ac:dyDescent="0.35">
      <c r="A350"/>
      <c r="B350"/>
      <c r="C350"/>
      <c r="D350"/>
      <c r="E350"/>
      <c r="F350"/>
      <c r="G350"/>
      <c r="H350"/>
      <c r="I350"/>
      <c r="J350"/>
      <c r="K350"/>
    </row>
    <row r="351" spans="1:11" x14ac:dyDescent="0.35">
      <c r="A351"/>
      <c r="B351"/>
      <c r="C351"/>
      <c r="D351"/>
      <c r="E351"/>
      <c r="F351"/>
      <c r="G351"/>
      <c r="H351"/>
      <c r="I351"/>
      <c r="J351"/>
      <c r="K351"/>
    </row>
    <row r="352" spans="1:11" x14ac:dyDescent="0.35">
      <c r="A352"/>
      <c r="B352"/>
      <c r="C352"/>
      <c r="D352"/>
      <c r="E352"/>
      <c r="F352"/>
      <c r="G352"/>
      <c r="H352"/>
      <c r="I352"/>
      <c r="J352"/>
      <c r="K352"/>
    </row>
    <row r="353" spans="1:11" x14ac:dyDescent="0.35">
      <c r="A353"/>
      <c r="B353"/>
      <c r="C353"/>
      <c r="D353"/>
      <c r="E353"/>
      <c r="F353"/>
      <c r="G353"/>
      <c r="H353"/>
      <c r="I353"/>
      <c r="J353"/>
      <c r="K353"/>
    </row>
    <row r="354" spans="1:11" x14ac:dyDescent="0.35">
      <c r="A354"/>
      <c r="B354"/>
      <c r="C354"/>
      <c r="D354"/>
      <c r="E354"/>
      <c r="F354"/>
      <c r="G354"/>
      <c r="H354"/>
      <c r="I354"/>
      <c r="J354"/>
      <c r="K354"/>
    </row>
    <row r="355" spans="1:11" x14ac:dyDescent="0.35">
      <c r="A355"/>
      <c r="B355"/>
      <c r="C355"/>
      <c r="D355"/>
      <c r="E355"/>
      <c r="F355"/>
      <c r="G355"/>
      <c r="H355"/>
      <c r="I355"/>
      <c r="J355"/>
      <c r="K355"/>
    </row>
    <row r="356" spans="1:11" x14ac:dyDescent="0.35">
      <c r="A356"/>
      <c r="B356"/>
      <c r="C356"/>
      <c r="D356"/>
      <c r="E356"/>
      <c r="F356"/>
      <c r="G356"/>
      <c r="H356"/>
      <c r="I356"/>
      <c r="J356"/>
      <c r="K356"/>
    </row>
    <row r="357" spans="1:11" ht="15" customHeight="1" x14ac:dyDescent="0.35">
      <c r="A357"/>
      <c r="B357"/>
      <c r="C357"/>
      <c r="D357"/>
      <c r="E357"/>
      <c r="F357"/>
      <c r="G357"/>
      <c r="H357"/>
      <c r="I357"/>
      <c r="J357"/>
      <c r="K357"/>
    </row>
    <row r="358" spans="1:11" x14ac:dyDescent="0.35">
      <c r="A358"/>
      <c r="B358"/>
      <c r="C358"/>
      <c r="D358"/>
      <c r="E358"/>
      <c r="F358"/>
      <c r="G358"/>
      <c r="H358"/>
      <c r="I358"/>
      <c r="J358"/>
      <c r="K358"/>
    </row>
    <row r="359" spans="1:11" x14ac:dyDescent="0.35">
      <c r="A359"/>
      <c r="B359"/>
      <c r="C359"/>
      <c r="D359"/>
      <c r="E359"/>
      <c r="F359"/>
      <c r="G359"/>
      <c r="H359"/>
      <c r="I359"/>
      <c r="J359"/>
      <c r="K359"/>
    </row>
    <row r="360" spans="1:11" x14ac:dyDescent="0.35">
      <c r="A360"/>
      <c r="B360"/>
      <c r="C360"/>
      <c r="D360"/>
      <c r="E360"/>
      <c r="F360"/>
      <c r="G360"/>
      <c r="H360"/>
      <c r="I360"/>
      <c r="J360"/>
      <c r="K360"/>
    </row>
    <row r="361" spans="1:11" x14ac:dyDescent="0.35">
      <c r="A361"/>
      <c r="B361"/>
      <c r="C361"/>
      <c r="D361"/>
      <c r="E361"/>
      <c r="F361"/>
      <c r="G361"/>
      <c r="H361"/>
      <c r="I361"/>
      <c r="J361"/>
      <c r="K361"/>
    </row>
    <row r="362" spans="1:11" x14ac:dyDescent="0.35">
      <c r="A362"/>
      <c r="B362"/>
      <c r="C362"/>
      <c r="D362"/>
      <c r="E362"/>
      <c r="F362"/>
      <c r="G362"/>
      <c r="H362"/>
      <c r="I362"/>
      <c r="J362"/>
      <c r="K362"/>
    </row>
    <row r="363" spans="1:11" x14ac:dyDescent="0.35">
      <c r="A363"/>
      <c r="B363"/>
      <c r="C363"/>
      <c r="D363"/>
      <c r="E363"/>
      <c r="F363"/>
      <c r="G363"/>
      <c r="H363"/>
      <c r="I363"/>
      <c r="J363"/>
      <c r="K363"/>
    </row>
    <row r="364" spans="1:11" x14ac:dyDescent="0.35">
      <c r="A364"/>
      <c r="B364"/>
      <c r="C364"/>
      <c r="D364"/>
      <c r="E364"/>
      <c r="F364"/>
      <c r="G364"/>
      <c r="H364"/>
      <c r="I364"/>
      <c r="J364"/>
      <c r="K364"/>
    </row>
    <row r="365" spans="1:11" x14ac:dyDescent="0.35">
      <c r="A365"/>
      <c r="B365"/>
      <c r="C365"/>
      <c r="D365"/>
      <c r="E365"/>
      <c r="F365"/>
      <c r="G365"/>
      <c r="H365"/>
      <c r="I365"/>
      <c r="J365"/>
      <c r="K365"/>
    </row>
    <row r="366" spans="1:11" x14ac:dyDescent="0.35">
      <c r="A366"/>
      <c r="B366"/>
      <c r="C366"/>
      <c r="D366"/>
      <c r="E366"/>
      <c r="F366"/>
      <c r="G366"/>
      <c r="H366"/>
      <c r="I366"/>
      <c r="J366"/>
      <c r="K366"/>
    </row>
    <row r="367" spans="1:11" x14ac:dyDescent="0.35">
      <c r="A367"/>
      <c r="B367"/>
      <c r="C367"/>
      <c r="D367"/>
      <c r="E367"/>
      <c r="F367"/>
      <c r="G367"/>
      <c r="H367"/>
      <c r="I367"/>
      <c r="J367"/>
      <c r="K367"/>
    </row>
    <row r="368" spans="1:11" x14ac:dyDescent="0.35">
      <c r="A368"/>
      <c r="B368"/>
      <c r="C368"/>
      <c r="D368"/>
      <c r="E368"/>
      <c r="F368"/>
      <c r="G368"/>
      <c r="H368"/>
      <c r="I368"/>
      <c r="J368"/>
      <c r="K368"/>
    </row>
    <row r="369" spans="1:11" x14ac:dyDescent="0.35">
      <c r="A369"/>
      <c r="B369"/>
      <c r="C369"/>
      <c r="D369"/>
      <c r="E369"/>
      <c r="F369"/>
      <c r="G369"/>
      <c r="H369"/>
      <c r="I369"/>
      <c r="J369"/>
      <c r="K369"/>
    </row>
    <row r="370" spans="1:11" x14ac:dyDescent="0.35">
      <c r="A370"/>
      <c r="B370"/>
      <c r="C370"/>
      <c r="D370"/>
      <c r="E370"/>
      <c r="F370"/>
      <c r="G370"/>
      <c r="H370"/>
      <c r="I370"/>
      <c r="J370"/>
      <c r="K370"/>
    </row>
    <row r="371" spans="1:11" ht="15" customHeight="1" x14ac:dyDescent="0.35">
      <c r="A371"/>
      <c r="B371"/>
      <c r="C371"/>
      <c r="D371"/>
      <c r="E371"/>
      <c r="F371"/>
      <c r="G371"/>
      <c r="H371"/>
      <c r="I371"/>
      <c r="J371"/>
      <c r="K371"/>
    </row>
    <row r="372" spans="1:11" x14ac:dyDescent="0.35">
      <c r="A372"/>
      <c r="B372"/>
      <c r="C372"/>
      <c r="D372"/>
      <c r="E372"/>
      <c r="F372"/>
      <c r="G372"/>
      <c r="H372"/>
      <c r="I372"/>
      <c r="J372"/>
      <c r="K372"/>
    </row>
    <row r="373" spans="1:11" x14ac:dyDescent="0.35">
      <c r="A373"/>
      <c r="B373"/>
      <c r="C373"/>
      <c r="D373"/>
      <c r="E373"/>
      <c r="F373"/>
      <c r="G373"/>
      <c r="H373"/>
      <c r="I373"/>
      <c r="J373"/>
      <c r="K373"/>
    </row>
    <row r="374" spans="1:11" x14ac:dyDescent="0.35">
      <c r="A374"/>
      <c r="B374"/>
      <c r="C374"/>
      <c r="D374"/>
      <c r="E374"/>
      <c r="F374"/>
      <c r="G374"/>
      <c r="H374"/>
      <c r="I374"/>
      <c r="J374"/>
      <c r="K374"/>
    </row>
    <row r="375" spans="1:11" x14ac:dyDescent="0.35">
      <c r="A375"/>
      <c r="B375"/>
      <c r="C375"/>
      <c r="D375"/>
      <c r="E375"/>
      <c r="F375"/>
      <c r="G375"/>
      <c r="H375"/>
      <c r="I375"/>
      <c r="J375"/>
      <c r="K375"/>
    </row>
    <row r="376" spans="1:11" x14ac:dyDescent="0.35">
      <c r="A376"/>
      <c r="B376"/>
      <c r="C376"/>
      <c r="D376"/>
      <c r="E376"/>
      <c r="F376"/>
      <c r="G376"/>
      <c r="H376"/>
      <c r="I376"/>
      <c r="J376"/>
      <c r="K376"/>
    </row>
    <row r="377" spans="1:11" x14ac:dyDescent="0.35">
      <c r="A377"/>
      <c r="B377"/>
      <c r="C377"/>
      <c r="D377"/>
      <c r="E377"/>
      <c r="F377"/>
      <c r="G377"/>
      <c r="H377"/>
      <c r="I377"/>
      <c r="J377"/>
      <c r="K377"/>
    </row>
    <row r="378" spans="1:11" x14ac:dyDescent="0.35">
      <c r="A378"/>
      <c r="B378"/>
      <c r="C378"/>
      <c r="D378"/>
      <c r="E378"/>
      <c r="F378"/>
      <c r="G378"/>
      <c r="H378"/>
      <c r="I378"/>
      <c r="J378"/>
      <c r="K378"/>
    </row>
    <row r="379" spans="1:11" x14ac:dyDescent="0.35">
      <c r="A379"/>
      <c r="B379"/>
      <c r="C379"/>
      <c r="D379"/>
      <c r="E379"/>
      <c r="F379"/>
      <c r="G379"/>
      <c r="H379"/>
      <c r="I379"/>
      <c r="J379"/>
      <c r="K379"/>
    </row>
    <row r="380" spans="1:11" x14ac:dyDescent="0.35">
      <c r="A380"/>
      <c r="B380"/>
      <c r="C380"/>
      <c r="D380"/>
      <c r="E380"/>
      <c r="F380"/>
      <c r="G380"/>
      <c r="H380"/>
      <c r="I380"/>
      <c r="J380"/>
      <c r="K380"/>
    </row>
    <row r="381" spans="1:11" x14ac:dyDescent="0.35">
      <c r="A381"/>
      <c r="B381"/>
      <c r="C381"/>
      <c r="D381"/>
      <c r="E381"/>
      <c r="F381"/>
      <c r="G381"/>
      <c r="H381"/>
      <c r="I381"/>
      <c r="J381"/>
      <c r="K381"/>
    </row>
    <row r="382" spans="1:11" x14ac:dyDescent="0.35">
      <c r="A382"/>
      <c r="B382"/>
      <c r="C382"/>
      <c r="D382"/>
      <c r="E382"/>
      <c r="F382"/>
      <c r="G382"/>
      <c r="H382"/>
      <c r="I382"/>
      <c r="J382"/>
      <c r="K382"/>
    </row>
    <row r="383" spans="1:11" ht="15" customHeight="1" x14ac:dyDescent="0.35">
      <c r="A383"/>
      <c r="B383"/>
      <c r="C383"/>
      <c r="D383"/>
      <c r="E383"/>
      <c r="F383"/>
      <c r="G383"/>
      <c r="H383"/>
      <c r="I383"/>
      <c r="J383"/>
      <c r="K383"/>
    </row>
    <row r="384" spans="1:11" ht="30.65" customHeight="1" x14ac:dyDescent="0.35">
      <c r="A384"/>
      <c r="B384"/>
      <c r="C384"/>
      <c r="D384"/>
      <c r="E384"/>
      <c r="F384"/>
      <c r="G384"/>
      <c r="H384"/>
      <c r="I384"/>
      <c r="J384"/>
      <c r="K384"/>
    </row>
    <row r="385" spans="1:11" x14ac:dyDescent="0.35">
      <c r="A385"/>
      <c r="B385"/>
      <c r="C385"/>
      <c r="D385"/>
      <c r="E385"/>
      <c r="F385"/>
      <c r="G385"/>
      <c r="H385"/>
      <c r="I385"/>
      <c r="J385"/>
      <c r="K385"/>
    </row>
    <row r="386" spans="1:11" x14ac:dyDescent="0.35">
      <c r="A386"/>
      <c r="B386"/>
      <c r="C386"/>
      <c r="D386"/>
      <c r="E386"/>
      <c r="F386"/>
      <c r="G386"/>
      <c r="H386"/>
      <c r="I386"/>
      <c r="J386"/>
      <c r="K386"/>
    </row>
    <row r="387" spans="1:11" x14ac:dyDescent="0.35">
      <c r="A387"/>
      <c r="B387"/>
      <c r="C387"/>
      <c r="D387"/>
      <c r="E387"/>
      <c r="F387"/>
      <c r="G387"/>
      <c r="H387"/>
      <c r="I387"/>
      <c r="J387"/>
      <c r="K387"/>
    </row>
    <row r="388" spans="1:11" x14ac:dyDescent="0.35">
      <c r="A388"/>
      <c r="B388"/>
      <c r="C388"/>
      <c r="D388"/>
      <c r="E388"/>
      <c r="F388"/>
      <c r="G388"/>
      <c r="H388"/>
      <c r="I388"/>
      <c r="J388"/>
      <c r="K388"/>
    </row>
    <row r="389" spans="1:11" x14ac:dyDescent="0.35">
      <c r="A389"/>
      <c r="B389"/>
      <c r="C389"/>
      <c r="D389"/>
      <c r="E389"/>
      <c r="F389"/>
      <c r="G389"/>
      <c r="H389"/>
      <c r="I389"/>
      <c r="J389"/>
      <c r="K389"/>
    </row>
    <row r="390" spans="1:11" x14ac:dyDescent="0.35">
      <c r="A390"/>
      <c r="B390"/>
      <c r="C390"/>
      <c r="D390"/>
      <c r="E390"/>
      <c r="F390"/>
      <c r="G390"/>
      <c r="H390"/>
      <c r="I390"/>
      <c r="J390"/>
      <c r="K390"/>
    </row>
    <row r="391" spans="1:11" x14ac:dyDescent="0.35">
      <c r="A391"/>
      <c r="B391"/>
      <c r="C391"/>
      <c r="D391"/>
      <c r="E391"/>
      <c r="F391"/>
      <c r="G391"/>
      <c r="H391"/>
      <c r="I391"/>
      <c r="J391"/>
      <c r="K391"/>
    </row>
    <row r="392" spans="1:11" x14ac:dyDescent="0.35">
      <c r="A392"/>
      <c r="B392"/>
      <c r="C392"/>
      <c r="D392"/>
      <c r="E392"/>
      <c r="F392"/>
      <c r="G392"/>
      <c r="H392"/>
      <c r="I392"/>
      <c r="J392"/>
      <c r="K392"/>
    </row>
    <row r="393" spans="1:11" x14ac:dyDescent="0.35">
      <c r="A393"/>
      <c r="B393"/>
      <c r="C393"/>
      <c r="D393"/>
      <c r="E393"/>
      <c r="F393"/>
      <c r="G393"/>
      <c r="H393"/>
      <c r="I393"/>
      <c r="J393"/>
      <c r="K393"/>
    </row>
    <row r="394" spans="1:11" x14ac:dyDescent="0.35">
      <c r="A394"/>
      <c r="B394"/>
      <c r="C394"/>
      <c r="D394"/>
      <c r="E394"/>
      <c r="F394"/>
      <c r="G394"/>
      <c r="H394"/>
      <c r="I394"/>
      <c r="J394"/>
      <c r="K394"/>
    </row>
    <row r="395" spans="1:11" x14ac:dyDescent="0.35">
      <c r="A395"/>
      <c r="B395"/>
      <c r="C395"/>
      <c r="D395"/>
      <c r="E395"/>
      <c r="F395"/>
      <c r="G395"/>
      <c r="H395"/>
      <c r="I395"/>
      <c r="J395"/>
      <c r="K395"/>
    </row>
    <row r="396" spans="1:11" x14ac:dyDescent="0.35">
      <c r="A396"/>
      <c r="B396"/>
      <c r="C396"/>
      <c r="D396"/>
      <c r="E396"/>
      <c r="F396"/>
      <c r="G396"/>
      <c r="H396"/>
      <c r="I396"/>
      <c r="J396"/>
      <c r="K396"/>
    </row>
    <row r="397" spans="1:11" x14ac:dyDescent="0.35">
      <c r="A397"/>
      <c r="B397"/>
      <c r="C397"/>
      <c r="D397"/>
      <c r="E397"/>
      <c r="F397"/>
      <c r="G397"/>
      <c r="H397"/>
      <c r="I397"/>
      <c r="J397"/>
      <c r="K397"/>
    </row>
    <row r="398" spans="1:11" x14ac:dyDescent="0.35">
      <c r="A398"/>
      <c r="B398"/>
      <c r="C398"/>
      <c r="D398"/>
      <c r="E398"/>
      <c r="F398"/>
      <c r="G398"/>
      <c r="H398"/>
      <c r="I398"/>
      <c r="J398"/>
      <c r="K398"/>
    </row>
    <row r="399" spans="1:11" x14ac:dyDescent="0.35">
      <c r="A399"/>
      <c r="B399"/>
      <c r="C399"/>
      <c r="D399"/>
      <c r="E399"/>
      <c r="F399"/>
      <c r="G399"/>
      <c r="H399"/>
      <c r="I399"/>
      <c r="J399"/>
      <c r="K399"/>
    </row>
    <row r="400" spans="1:11" x14ac:dyDescent="0.35">
      <c r="A400"/>
      <c r="B400"/>
      <c r="C400"/>
      <c r="D400"/>
      <c r="E400"/>
      <c r="F400"/>
      <c r="G400"/>
      <c r="H400"/>
      <c r="I400"/>
      <c r="J400"/>
      <c r="K400"/>
    </row>
    <row r="401" spans="1:11" x14ac:dyDescent="0.35">
      <c r="A401"/>
      <c r="B401"/>
      <c r="C401"/>
      <c r="D401"/>
      <c r="E401"/>
      <c r="F401"/>
      <c r="G401"/>
      <c r="H401"/>
      <c r="I401"/>
      <c r="J401"/>
      <c r="K401"/>
    </row>
    <row r="402" spans="1:11" x14ac:dyDescent="0.35">
      <c r="A402"/>
      <c r="B402"/>
      <c r="C402"/>
      <c r="D402"/>
      <c r="E402"/>
      <c r="F402"/>
      <c r="G402"/>
      <c r="H402"/>
      <c r="I402"/>
      <c r="J402"/>
      <c r="K402"/>
    </row>
    <row r="403" spans="1:11" x14ac:dyDescent="0.35">
      <c r="A403"/>
      <c r="B403"/>
      <c r="C403"/>
      <c r="D403"/>
      <c r="E403"/>
      <c r="F403"/>
      <c r="G403"/>
      <c r="H403"/>
      <c r="I403"/>
      <c r="J403"/>
      <c r="K403"/>
    </row>
    <row r="404" spans="1:11" x14ac:dyDescent="0.35">
      <c r="A404"/>
      <c r="B404"/>
      <c r="C404"/>
      <c r="D404"/>
      <c r="E404"/>
      <c r="F404"/>
      <c r="G404"/>
      <c r="H404"/>
      <c r="I404"/>
      <c r="J404"/>
      <c r="K404"/>
    </row>
    <row r="405" spans="1:11" x14ac:dyDescent="0.35">
      <c r="A405"/>
      <c r="B405"/>
      <c r="C405"/>
      <c r="D405"/>
      <c r="E405"/>
      <c r="F405"/>
      <c r="G405"/>
      <c r="H405"/>
      <c r="I405"/>
      <c r="J405"/>
      <c r="K405"/>
    </row>
    <row r="406" spans="1:11" x14ac:dyDescent="0.35">
      <c r="A406"/>
      <c r="B406"/>
      <c r="C406"/>
      <c r="D406"/>
      <c r="E406"/>
      <c r="F406"/>
      <c r="G406"/>
      <c r="H406"/>
      <c r="I406"/>
      <c r="J406"/>
      <c r="K406"/>
    </row>
    <row r="407" spans="1:11" x14ac:dyDescent="0.35">
      <c r="A407"/>
      <c r="B407"/>
      <c r="C407"/>
      <c r="D407"/>
      <c r="E407"/>
      <c r="F407"/>
      <c r="G407"/>
      <c r="H407"/>
      <c r="I407"/>
      <c r="J407"/>
      <c r="K407"/>
    </row>
    <row r="408" spans="1:11" x14ac:dyDescent="0.35">
      <c r="A408"/>
      <c r="B408"/>
      <c r="C408"/>
      <c r="D408"/>
      <c r="E408"/>
      <c r="F408"/>
      <c r="G408"/>
      <c r="H408"/>
      <c r="I408"/>
      <c r="J408"/>
      <c r="K408"/>
    </row>
    <row r="409" spans="1:11" x14ac:dyDescent="0.35">
      <c r="A409"/>
      <c r="B409"/>
      <c r="C409"/>
      <c r="D409"/>
      <c r="E409"/>
      <c r="F409"/>
      <c r="G409"/>
      <c r="H409"/>
      <c r="I409"/>
      <c r="J409"/>
      <c r="K409"/>
    </row>
    <row r="410" spans="1:11" x14ac:dyDescent="0.35">
      <c r="A410"/>
      <c r="B410"/>
      <c r="C410"/>
      <c r="D410"/>
      <c r="E410"/>
      <c r="F410"/>
      <c r="G410"/>
      <c r="H410"/>
      <c r="I410"/>
      <c r="J410"/>
      <c r="K410"/>
    </row>
    <row r="411" spans="1:11" x14ac:dyDescent="0.35">
      <c r="A411"/>
      <c r="B411"/>
      <c r="C411"/>
      <c r="D411"/>
      <c r="E411"/>
      <c r="F411"/>
      <c r="G411"/>
      <c r="H411"/>
      <c r="I411"/>
      <c r="J411"/>
      <c r="K411"/>
    </row>
    <row r="412" spans="1:11" x14ac:dyDescent="0.35">
      <c r="A412"/>
      <c r="B412"/>
      <c r="C412"/>
      <c r="D412"/>
      <c r="E412"/>
      <c r="F412"/>
      <c r="G412"/>
      <c r="H412"/>
      <c r="I412"/>
      <c r="J412"/>
      <c r="K412"/>
    </row>
    <row r="413" spans="1:11" x14ac:dyDescent="0.35">
      <c r="A413"/>
      <c r="B413"/>
      <c r="C413"/>
      <c r="D413"/>
      <c r="E413"/>
      <c r="F413"/>
      <c r="G413"/>
      <c r="H413"/>
      <c r="I413"/>
      <c r="J413"/>
      <c r="K413"/>
    </row>
    <row r="414" spans="1:11" x14ac:dyDescent="0.35">
      <c r="A414"/>
      <c r="B414"/>
      <c r="C414"/>
      <c r="D414"/>
      <c r="E414"/>
      <c r="F414"/>
      <c r="G414"/>
      <c r="H414"/>
      <c r="I414"/>
      <c r="J414"/>
      <c r="K414"/>
    </row>
    <row r="415" spans="1:11" x14ac:dyDescent="0.35">
      <c r="A415"/>
      <c r="B415"/>
      <c r="C415"/>
      <c r="D415"/>
      <c r="E415"/>
      <c r="F415"/>
      <c r="G415"/>
      <c r="H415"/>
      <c r="I415"/>
      <c r="J415"/>
      <c r="K415"/>
    </row>
    <row r="416" spans="1:11" x14ac:dyDescent="0.35">
      <c r="A416"/>
      <c r="B416"/>
      <c r="C416"/>
      <c r="D416"/>
      <c r="E416"/>
      <c r="F416"/>
      <c r="G416"/>
      <c r="H416"/>
      <c r="I416"/>
      <c r="J416"/>
      <c r="K416"/>
    </row>
    <row r="417" spans="1:11" x14ac:dyDescent="0.35">
      <c r="A417"/>
      <c r="B417"/>
      <c r="C417"/>
      <c r="D417"/>
      <c r="E417"/>
      <c r="F417"/>
      <c r="G417"/>
      <c r="H417"/>
      <c r="I417"/>
      <c r="J417"/>
      <c r="K417"/>
    </row>
    <row r="418" spans="1:11" x14ac:dyDescent="0.35">
      <c r="A418"/>
      <c r="B418"/>
      <c r="C418"/>
      <c r="D418"/>
      <c r="E418"/>
      <c r="F418"/>
      <c r="G418"/>
      <c r="H418"/>
      <c r="I418"/>
      <c r="J418"/>
      <c r="K418"/>
    </row>
    <row r="419" spans="1:11" x14ac:dyDescent="0.35">
      <c r="A419"/>
      <c r="B419"/>
      <c r="C419"/>
      <c r="D419"/>
      <c r="E419"/>
      <c r="F419"/>
      <c r="G419"/>
      <c r="H419"/>
      <c r="I419"/>
      <c r="J419"/>
      <c r="K419"/>
    </row>
    <row r="420" spans="1:11" x14ac:dyDescent="0.35">
      <c r="A420"/>
      <c r="B420"/>
      <c r="C420"/>
      <c r="D420"/>
      <c r="E420"/>
      <c r="F420"/>
      <c r="G420"/>
      <c r="H420"/>
      <c r="I420"/>
      <c r="J420"/>
      <c r="K420"/>
    </row>
    <row r="421" spans="1:11" x14ac:dyDescent="0.35">
      <c r="A421"/>
      <c r="B421"/>
      <c r="C421"/>
      <c r="D421"/>
      <c r="E421"/>
      <c r="F421"/>
      <c r="G421"/>
      <c r="H421"/>
      <c r="I421"/>
      <c r="J421"/>
      <c r="K421"/>
    </row>
    <row r="422" spans="1:11" x14ac:dyDescent="0.35">
      <c r="A422"/>
      <c r="B422"/>
      <c r="C422"/>
      <c r="D422"/>
      <c r="E422"/>
      <c r="F422"/>
      <c r="G422"/>
      <c r="H422"/>
      <c r="I422"/>
      <c r="J422"/>
      <c r="K422"/>
    </row>
    <row r="423" spans="1:11" ht="19.75" customHeight="1" x14ac:dyDescent="0.35">
      <c r="A423"/>
      <c r="B423"/>
      <c r="C423"/>
      <c r="D423"/>
      <c r="E423"/>
      <c r="F423"/>
      <c r="G423"/>
      <c r="H423"/>
      <c r="I423"/>
      <c r="J423"/>
      <c r="K423"/>
    </row>
    <row r="424" spans="1:11" x14ac:dyDescent="0.35">
      <c r="A424"/>
      <c r="B424"/>
      <c r="C424"/>
      <c r="D424"/>
      <c r="E424"/>
      <c r="F424"/>
      <c r="G424"/>
      <c r="H424"/>
      <c r="I424"/>
      <c r="J424"/>
      <c r="K424"/>
    </row>
    <row r="425" spans="1:11" x14ac:dyDescent="0.35">
      <c r="A425"/>
      <c r="B425"/>
      <c r="C425"/>
      <c r="D425"/>
      <c r="E425"/>
      <c r="F425"/>
      <c r="G425"/>
      <c r="H425"/>
      <c r="I425"/>
      <c r="J425"/>
      <c r="K425"/>
    </row>
    <row r="426" spans="1:11" x14ac:dyDescent="0.35">
      <c r="A426"/>
      <c r="B426"/>
      <c r="C426"/>
      <c r="D426"/>
      <c r="E426"/>
      <c r="F426"/>
      <c r="G426"/>
      <c r="H426"/>
      <c r="I426"/>
      <c r="J426"/>
      <c r="K426"/>
    </row>
    <row r="427" spans="1:11" x14ac:dyDescent="0.35">
      <c r="A427"/>
      <c r="B427"/>
      <c r="C427"/>
      <c r="D427"/>
      <c r="E427"/>
      <c r="F427"/>
      <c r="G427"/>
      <c r="H427"/>
      <c r="I427"/>
      <c r="J427"/>
      <c r="K427"/>
    </row>
    <row r="428" spans="1:11" x14ac:dyDescent="0.35">
      <c r="A428"/>
      <c r="B428"/>
      <c r="C428"/>
      <c r="D428"/>
      <c r="E428"/>
      <c r="F428"/>
      <c r="G428"/>
      <c r="H428"/>
      <c r="I428"/>
      <c r="J428"/>
      <c r="K428"/>
    </row>
    <row r="429" spans="1:11" x14ac:dyDescent="0.35">
      <c r="A429"/>
      <c r="B429"/>
      <c r="C429"/>
      <c r="D429"/>
      <c r="E429"/>
      <c r="F429"/>
      <c r="G429"/>
      <c r="H429"/>
      <c r="I429"/>
      <c r="J429"/>
      <c r="K429"/>
    </row>
    <row r="430" spans="1:11" x14ac:dyDescent="0.35">
      <c r="A430"/>
      <c r="B430"/>
      <c r="C430"/>
      <c r="D430"/>
      <c r="E430"/>
      <c r="F430"/>
      <c r="G430"/>
      <c r="H430"/>
      <c r="I430"/>
      <c r="J430"/>
      <c r="K430"/>
    </row>
    <row r="431" spans="1:11" x14ac:dyDescent="0.35">
      <c r="A431"/>
      <c r="B431"/>
      <c r="C431"/>
      <c r="D431"/>
      <c r="E431"/>
      <c r="F431"/>
      <c r="G431"/>
      <c r="H431"/>
      <c r="I431"/>
      <c r="J431"/>
      <c r="K431"/>
    </row>
    <row r="432" spans="1:11" x14ac:dyDescent="0.35">
      <c r="A432"/>
      <c r="B432"/>
      <c r="C432"/>
      <c r="D432"/>
      <c r="E432"/>
      <c r="F432"/>
      <c r="G432"/>
      <c r="H432"/>
      <c r="I432"/>
      <c r="J432"/>
      <c r="K432"/>
    </row>
    <row r="433" spans="1:11" x14ac:dyDescent="0.35">
      <c r="A433"/>
      <c r="B433"/>
      <c r="C433"/>
      <c r="D433"/>
      <c r="E433"/>
      <c r="F433"/>
      <c r="G433"/>
      <c r="H433"/>
      <c r="I433"/>
      <c r="J433"/>
      <c r="K433"/>
    </row>
    <row r="434" spans="1:11" x14ac:dyDescent="0.35">
      <c r="A434"/>
      <c r="B434"/>
      <c r="C434"/>
      <c r="D434"/>
      <c r="E434"/>
      <c r="F434"/>
      <c r="G434"/>
      <c r="H434"/>
      <c r="I434"/>
      <c r="J434"/>
      <c r="K434"/>
    </row>
    <row r="435" spans="1:11" x14ac:dyDescent="0.35">
      <c r="A435"/>
      <c r="B435"/>
      <c r="C435"/>
      <c r="D435"/>
      <c r="E435"/>
      <c r="F435"/>
      <c r="G435"/>
      <c r="H435"/>
      <c r="I435"/>
      <c r="J435"/>
      <c r="K435"/>
    </row>
    <row r="436" spans="1:11" x14ac:dyDescent="0.35">
      <c r="A436"/>
      <c r="B436"/>
      <c r="C436"/>
      <c r="D436"/>
      <c r="E436"/>
      <c r="F436"/>
      <c r="G436"/>
      <c r="H436"/>
      <c r="I436"/>
      <c r="J436"/>
      <c r="K436"/>
    </row>
    <row r="437" spans="1:11" x14ac:dyDescent="0.35">
      <c r="A437"/>
      <c r="B437"/>
      <c r="C437"/>
      <c r="D437"/>
      <c r="E437"/>
      <c r="F437"/>
      <c r="G437"/>
      <c r="H437"/>
      <c r="I437"/>
      <c r="J437"/>
      <c r="K437"/>
    </row>
    <row r="438" spans="1:11" x14ac:dyDescent="0.35">
      <c r="A438"/>
      <c r="B438"/>
      <c r="C438"/>
      <c r="D438"/>
      <c r="E438"/>
      <c r="F438"/>
      <c r="G438"/>
      <c r="H438"/>
      <c r="I438"/>
      <c r="J438"/>
      <c r="K438"/>
    </row>
    <row r="439" spans="1:11" x14ac:dyDescent="0.35">
      <c r="A439"/>
      <c r="B439"/>
      <c r="C439"/>
      <c r="D439"/>
      <c r="E439"/>
      <c r="F439"/>
      <c r="G439"/>
      <c r="H439"/>
      <c r="I439"/>
      <c r="J439"/>
      <c r="K439"/>
    </row>
    <row r="440" spans="1:11" x14ac:dyDescent="0.35">
      <c r="A440"/>
      <c r="B440"/>
      <c r="C440"/>
      <c r="D440"/>
      <c r="E440"/>
      <c r="F440"/>
      <c r="G440"/>
      <c r="H440"/>
      <c r="I440"/>
      <c r="J440"/>
      <c r="K440"/>
    </row>
    <row r="441" spans="1:11" x14ac:dyDescent="0.35">
      <c r="A441"/>
      <c r="B441"/>
      <c r="C441"/>
      <c r="D441"/>
      <c r="E441"/>
      <c r="F441"/>
      <c r="G441"/>
      <c r="H441"/>
      <c r="I441"/>
      <c r="J441"/>
      <c r="K441"/>
    </row>
    <row r="442" spans="1:11" x14ac:dyDescent="0.35">
      <c r="A442"/>
      <c r="B442"/>
      <c r="C442"/>
      <c r="D442"/>
      <c r="E442"/>
      <c r="F442"/>
      <c r="G442"/>
      <c r="H442"/>
      <c r="I442"/>
      <c r="J442"/>
      <c r="K442"/>
    </row>
    <row r="443" spans="1:11" x14ac:dyDescent="0.35">
      <c r="A443"/>
      <c r="B443"/>
      <c r="C443"/>
      <c r="D443"/>
      <c r="E443"/>
      <c r="F443"/>
      <c r="G443"/>
      <c r="H443"/>
      <c r="I443"/>
      <c r="J443"/>
      <c r="K443"/>
    </row>
    <row r="444" spans="1:11" x14ac:dyDescent="0.35">
      <c r="A444"/>
      <c r="B444"/>
      <c r="C444"/>
      <c r="D444"/>
      <c r="E444"/>
      <c r="F444"/>
      <c r="G444"/>
      <c r="H444"/>
      <c r="I444"/>
      <c r="J444"/>
      <c r="K444"/>
    </row>
    <row r="445" spans="1:11" x14ac:dyDescent="0.35">
      <c r="A445"/>
      <c r="B445"/>
      <c r="C445"/>
      <c r="D445"/>
      <c r="E445"/>
      <c r="F445"/>
      <c r="G445"/>
      <c r="H445"/>
      <c r="I445"/>
      <c r="J445"/>
      <c r="K445"/>
    </row>
    <row r="446" spans="1:11" x14ac:dyDescent="0.35">
      <c r="A446"/>
      <c r="B446"/>
      <c r="C446"/>
      <c r="D446"/>
      <c r="E446"/>
      <c r="F446"/>
      <c r="G446"/>
      <c r="H446"/>
      <c r="I446"/>
      <c r="J446"/>
      <c r="K446"/>
    </row>
    <row r="447" spans="1:11" x14ac:dyDescent="0.35">
      <c r="A447"/>
      <c r="B447"/>
      <c r="C447"/>
      <c r="D447"/>
      <c r="E447"/>
      <c r="F447"/>
      <c r="G447"/>
      <c r="H447"/>
      <c r="I447"/>
      <c r="J447"/>
      <c r="K447"/>
    </row>
    <row r="448" spans="1:11" x14ac:dyDescent="0.35">
      <c r="A448"/>
      <c r="B448"/>
      <c r="C448"/>
      <c r="D448"/>
      <c r="E448"/>
      <c r="F448"/>
      <c r="G448"/>
      <c r="H448"/>
      <c r="I448"/>
      <c r="J448"/>
      <c r="K448"/>
    </row>
    <row r="449" spans="1:11" x14ac:dyDescent="0.35">
      <c r="A449"/>
      <c r="B449"/>
      <c r="C449"/>
      <c r="D449"/>
      <c r="E449"/>
      <c r="F449"/>
      <c r="G449"/>
      <c r="H449"/>
      <c r="I449"/>
      <c r="J449"/>
      <c r="K449"/>
    </row>
    <row r="450" spans="1:11" x14ac:dyDescent="0.35">
      <c r="A450"/>
      <c r="B450"/>
      <c r="C450"/>
      <c r="D450"/>
      <c r="E450"/>
      <c r="F450"/>
      <c r="G450"/>
      <c r="H450"/>
      <c r="I450"/>
      <c r="J450"/>
      <c r="K450"/>
    </row>
    <row r="451" spans="1:11" x14ac:dyDescent="0.35">
      <c r="A451"/>
      <c r="B451"/>
      <c r="C451"/>
      <c r="D451"/>
      <c r="E451"/>
      <c r="F451"/>
      <c r="G451"/>
      <c r="H451"/>
      <c r="I451"/>
      <c r="J451"/>
      <c r="K451"/>
    </row>
    <row r="452" spans="1:11" x14ac:dyDescent="0.35">
      <c r="A452"/>
      <c r="B452"/>
      <c r="C452"/>
      <c r="D452"/>
      <c r="E452"/>
      <c r="F452"/>
      <c r="G452"/>
      <c r="H452"/>
      <c r="I452"/>
      <c r="J452"/>
      <c r="K452"/>
    </row>
    <row r="453" spans="1:11" x14ac:dyDescent="0.35">
      <c r="A453"/>
      <c r="B453"/>
      <c r="C453"/>
      <c r="D453"/>
      <c r="E453"/>
      <c r="F453"/>
      <c r="G453"/>
      <c r="H453"/>
      <c r="I453"/>
      <c r="J453"/>
      <c r="K453"/>
    </row>
    <row r="454" spans="1:11" x14ac:dyDescent="0.35">
      <c r="A454"/>
      <c r="B454"/>
      <c r="C454"/>
      <c r="D454"/>
      <c r="E454"/>
      <c r="F454"/>
      <c r="G454"/>
      <c r="H454"/>
      <c r="I454"/>
      <c r="J454"/>
      <c r="K454"/>
    </row>
    <row r="455" spans="1:11" x14ac:dyDescent="0.35">
      <c r="A455"/>
      <c r="B455"/>
      <c r="C455"/>
      <c r="D455"/>
      <c r="E455"/>
      <c r="F455"/>
      <c r="G455"/>
      <c r="H455"/>
      <c r="I455"/>
      <c r="J455"/>
      <c r="K455"/>
    </row>
    <row r="456" spans="1:11" x14ac:dyDescent="0.35">
      <c r="A456"/>
      <c r="B456"/>
      <c r="C456"/>
      <c r="D456"/>
      <c r="E456"/>
      <c r="F456"/>
      <c r="G456"/>
      <c r="H456"/>
      <c r="I456"/>
      <c r="J456"/>
      <c r="K456"/>
    </row>
    <row r="457" spans="1:11" x14ac:dyDescent="0.35">
      <c r="A457"/>
      <c r="B457"/>
      <c r="C457"/>
      <c r="D457"/>
      <c r="E457"/>
      <c r="F457"/>
      <c r="G457"/>
      <c r="H457"/>
      <c r="I457"/>
      <c r="J457"/>
      <c r="K457"/>
    </row>
    <row r="458" spans="1:11" x14ac:dyDescent="0.35">
      <c r="A458"/>
      <c r="B458"/>
      <c r="C458"/>
      <c r="D458"/>
      <c r="E458"/>
      <c r="F458"/>
      <c r="G458"/>
      <c r="H458"/>
      <c r="I458"/>
      <c r="J458"/>
      <c r="K458"/>
    </row>
    <row r="459" spans="1:11" x14ac:dyDescent="0.35">
      <c r="A459"/>
      <c r="B459"/>
      <c r="C459"/>
      <c r="D459"/>
      <c r="E459"/>
      <c r="F459"/>
      <c r="G459"/>
      <c r="H459"/>
      <c r="I459"/>
      <c r="J459"/>
      <c r="K459"/>
    </row>
    <row r="460" spans="1:11" x14ac:dyDescent="0.35">
      <c r="A460"/>
      <c r="B460"/>
      <c r="C460"/>
      <c r="D460"/>
      <c r="E460"/>
      <c r="F460"/>
      <c r="G460"/>
      <c r="H460"/>
      <c r="I460"/>
      <c r="J460"/>
      <c r="K460"/>
    </row>
    <row r="461" spans="1:11" x14ac:dyDescent="0.35">
      <c r="A461"/>
      <c r="B461"/>
      <c r="C461"/>
      <c r="D461"/>
      <c r="E461"/>
      <c r="F461"/>
      <c r="G461"/>
      <c r="H461"/>
      <c r="I461"/>
      <c r="J461"/>
      <c r="K461"/>
    </row>
    <row r="462" spans="1:11" x14ac:dyDescent="0.35">
      <c r="A462"/>
      <c r="B462"/>
      <c r="C462"/>
      <c r="D462"/>
      <c r="E462"/>
      <c r="F462"/>
      <c r="G462"/>
      <c r="H462"/>
      <c r="I462"/>
      <c r="J462"/>
      <c r="K462"/>
    </row>
    <row r="463" spans="1:11" x14ac:dyDescent="0.35">
      <c r="A463"/>
      <c r="B463"/>
      <c r="C463"/>
      <c r="D463"/>
      <c r="E463"/>
      <c r="F463"/>
      <c r="G463"/>
      <c r="H463"/>
      <c r="I463"/>
      <c r="J463"/>
      <c r="K463"/>
    </row>
    <row r="464" spans="1:11" x14ac:dyDescent="0.35">
      <c r="A464"/>
      <c r="B464"/>
      <c r="C464"/>
      <c r="D464"/>
      <c r="E464"/>
      <c r="F464"/>
      <c r="G464"/>
      <c r="H464"/>
      <c r="I464"/>
      <c r="J464"/>
      <c r="K464"/>
    </row>
    <row r="465" spans="1:11" x14ac:dyDescent="0.35">
      <c r="A465"/>
      <c r="B465"/>
      <c r="C465"/>
      <c r="D465"/>
      <c r="E465"/>
      <c r="F465"/>
      <c r="G465"/>
      <c r="H465"/>
      <c r="I465"/>
      <c r="J465"/>
      <c r="K465"/>
    </row>
    <row r="466" spans="1:11" x14ac:dyDescent="0.35">
      <c r="A466"/>
      <c r="B466"/>
      <c r="C466"/>
      <c r="D466"/>
      <c r="E466"/>
      <c r="F466"/>
      <c r="G466"/>
      <c r="H466"/>
      <c r="I466"/>
      <c r="J466"/>
      <c r="K466"/>
    </row>
    <row r="467" spans="1:11" x14ac:dyDescent="0.35">
      <c r="A467"/>
      <c r="B467"/>
      <c r="C467"/>
      <c r="D467"/>
      <c r="E467"/>
      <c r="F467"/>
      <c r="G467"/>
      <c r="H467"/>
      <c r="I467"/>
      <c r="J467"/>
      <c r="K467"/>
    </row>
    <row r="468" spans="1:11" x14ac:dyDescent="0.35">
      <c r="A468"/>
      <c r="B468"/>
      <c r="C468"/>
      <c r="D468"/>
      <c r="E468"/>
      <c r="F468"/>
      <c r="G468"/>
      <c r="H468"/>
      <c r="I468"/>
      <c r="J468"/>
      <c r="K468"/>
    </row>
    <row r="469" spans="1:11" x14ac:dyDescent="0.35">
      <c r="A469"/>
      <c r="B469"/>
      <c r="C469"/>
      <c r="D469"/>
      <c r="E469"/>
      <c r="F469"/>
      <c r="G469"/>
      <c r="H469"/>
      <c r="I469"/>
      <c r="J469"/>
      <c r="K469"/>
    </row>
    <row r="470" spans="1:11" x14ac:dyDescent="0.35">
      <c r="A470"/>
      <c r="B470"/>
      <c r="C470"/>
      <c r="D470"/>
      <c r="E470"/>
      <c r="F470"/>
      <c r="G470"/>
      <c r="H470"/>
      <c r="I470"/>
      <c r="J470"/>
      <c r="K470"/>
    </row>
    <row r="471" spans="1:11" x14ac:dyDescent="0.35">
      <c r="A471"/>
      <c r="B471"/>
      <c r="C471"/>
      <c r="D471"/>
      <c r="E471"/>
      <c r="F471"/>
      <c r="G471"/>
      <c r="H471"/>
      <c r="I471"/>
      <c r="J471"/>
      <c r="K471"/>
    </row>
    <row r="472" spans="1:11" x14ac:dyDescent="0.35">
      <c r="A472"/>
      <c r="B472"/>
      <c r="C472"/>
      <c r="D472"/>
      <c r="E472"/>
      <c r="F472"/>
      <c r="G472"/>
      <c r="H472"/>
      <c r="I472"/>
      <c r="J472"/>
      <c r="K472"/>
    </row>
    <row r="473" spans="1:11" x14ac:dyDescent="0.35">
      <c r="A473"/>
      <c r="B473"/>
      <c r="C473"/>
      <c r="D473"/>
      <c r="E473"/>
      <c r="F473"/>
      <c r="G473"/>
      <c r="H473"/>
      <c r="I473"/>
      <c r="J473"/>
      <c r="K473"/>
    </row>
    <row r="474" spans="1:11" x14ac:dyDescent="0.35">
      <c r="A474"/>
      <c r="B474"/>
      <c r="C474"/>
      <c r="D474"/>
      <c r="E474"/>
      <c r="F474"/>
      <c r="G474"/>
      <c r="H474"/>
      <c r="I474"/>
      <c r="J474"/>
      <c r="K474"/>
    </row>
    <row r="475" spans="1:11" x14ac:dyDescent="0.35">
      <c r="A475"/>
      <c r="B475"/>
      <c r="C475"/>
      <c r="D475"/>
      <c r="E475"/>
      <c r="F475"/>
      <c r="G475"/>
      <c r="H475"/>
      <c r="I475"/>
      <c r="J475"/>
      <c r="K475"/>
    </row>
    <row r="476" spans="1:11" x14ac:dyDescent="0.35">
      <c r="A476"/>
      <c r="B476"/>
      <c r="C476"/>
      <c r="D476"/>
      <c r="E476"/>
      <c r="F476"/>
      <c r="G476"/>
      <c r="H476"/>
      <c r="I476"/>
      <c r="J476"/>
      <c r="K476"/>
    </row>
    <row r="477" spans="1:11" x14ac:dyDescent="0.35">
      <c r="A477"/>
      <c r="B477"/>
      <c r="C477"/>
      <c r="D477"/>
      <c r="E477"/>
      <c r="F477"/>
      <c r="G477"/>
      <c r="H477"/>
      <c r="I477"/>
      <c r="J477"/>
      <c r="K477"/>
    </row>
    <row r="478" spans="1:11" x14ac:dyDescent="0.35">
      <c r="A478"/>
      <c r="B478"/>
      <c r="C478"/>
      <c r="D478"/>
      <c r="E478"/>
      <c r="F478"/>
      <c r="G478"/>
      <c r="H478"/>
      <c r="I478"/>
      <c r="J478"/>
      <c r="K478"/>
    </row>
    <row r="479" spans="1:11" x14ac:dyDescent="0.35">
      <c r="A479"/>
      <c r="B479"/>
      <c r="C479"/>
      <c r="D479"/>
      <c r="E479"/>
      <c r="F479"/>
      <c r="G479"/>
      <c r="H479"/>
      <c r="I479"/>
      <c r="J479"/>
      <c r="K479"/>
    </row>
    <row r="480" spans="1:11" x14ac:dyDescent="0.35">
      <c r="A480"/>
      <c r="B480"/>
      <c r="C480"/>
      <c r="D480"/>
      <c r="E480"/>
      <c r="F480"/>
      <c r="G480"/>
      <c r="H480"/>
      <c r="I480"/>
      <c r="J480"/>
      <c r="K480"/>
    </row>
    <row r="481" spans="1:11" x14ac:dyDescent="0.35">
      <c r="A481"/>
      <c r="B481"/>
      <c r="C481"/>
      <c r="D481"/>
      <c r="E481"/>
      <c r="F481"/>
      <c r="G481"/>
      <c r="H481"/>
      <c r="I481"/>
      <c r="J481"/>
      <c r="K481"/>
    </row>
    <row r="482" spans="1:11" x14ac:dyDescent="0.35">
      <c r="A482"/>
      <c r="B482"/>
      <c r="C482"/>
      <c r="D482"/>
      <c r="E482"/>
      <c r="F482"/>
      <c r="G482"/>
      <c r="H482"/>
      <c r="I482"/>
      <c r="J482"/>
      <c r="K482"/>
    </row>
    <row r="483" spans="1:11" x14ac:dyDescent="0.35">
      <c r="A483"/>
      <c r="B483"/>
      <c r="C483"/>
      <c r="D483"/>
      <c r="E483"/>
      <c r="F483"/>
      <c r="G483"/>
      <c r="H483"/>
      <c r="I483"/>
      <c r="J483"/>
      <c r="K483"/>
    </row>
    <row r="484" spans="1:11" x14ac:dyDescent="0.35">
      <c r="A484"/>
      <c r="B484"/>
      <c r="C484"/>
      <c r="D484"/>
      <c r="E484"/>
      <c r="F484"/>
      <c r="G484"/>
      <c r="H484"/>
      <c r="I484"/>
      <c r="J484"/>
      <c r="K484"/>
    </row>
    <row r="485" spans="1:11" x14ac:dyDescent="0.35">
      <c r="A485"/>
      <c r="B485"/>
      <c r="C485"/>
      <c r="D485"/>
      <c r="E485"/>
      <c r="F485"/>
      <c r="G485"/>
      <c r="H485"/>
      <c r="I485"/>
      <c r="J485"/>
      <c r="K485"/>
    </row>
    <row r="486" spans="1:11" x14ac:dyDescent="0.35">
      <c r="A486"/>
      <c r="B486"/>
      <c r="C486"/>
      <c r="D486"/>
      <c r="E486"/>
      <c r="F486"/>
      <c r="G486"/>
      <c r="H486"/>
      <c r="I486"/>
      <c r="J486"/>
      <c r="K486"/>
    </row>
    <row r="487" spans="1:11" x14ac:dyDescent="0.35">
      <c r="A487"/>
      <c r="B487"/>
      <c r="C487"/>
      <c r="D487"/>
      <c r="E487"/>
      <c r="F487"/>
      <c r="G487"/>
      <c r="H487"/>
      <c r="I487"/>
      <c r="J487"/>
      <c r="K487"/>
    </row>
    <row r="488" spans="1:11" x14ac:dyDescent="0.35">
      <c r="A488"/>
      <c r="B488"/>
      <c r="C488"/>
      <c r="D488"/>
      <c r="E488"/>
      <c r="F488"/>
      <c r="G488"/>
      <c r="H488"/>
      <c r="I488"/>
      <c r="J488"/>
      <c r="K488"/>
    </row>
    <row r="489" spans="1:11" x14ac:dyDescent="0.35">
      <c r="A489"/>
      <c r="B489"/>
      <c r="C489"/>
      <c r="D489"/>
      <c r="E489"/>
      <c r="F489"/>
      <c r="G489"/>
      <c r="H489"/>
      <c r="I489"/>
      <c r="J489"/>
      <c r="K489"/>
    </row>
    <row r="490" spans="1:11" x14ac:dyDescent="0.35">
      <c r="A490"/>
      <c r="B490"/>
      <c r="C490"/>
      <c r="D490"/>
      <c r="E490"/>
      <c r="F490"/>
      <c r="G490"/>
      <c r="H490"/>
      <c r="I490"/>
      <c r="J490"/>
      <c r="K490"/>
    </row>
    <row r="491" spans="1:11" x14ac:dyDescent="0.35">
      <c r="A491"/>
      <c r="B491"/>
      <c r="C491"/>
      <c r="D491"/>
      <c r="E491"/>
      <c r="F491"/>
      <c r="G491"/>
      <c r="H491"/>
      <c r="I491"/>
      <c r="J491"/>
      <c r="K491"/>
    </row>
    <row r="492" spans="1:11" x14ac:dyDescent="0.35">
      <c r="A492"/>
      <c r="B492"/>
      <c r="C492"/>
      <c r="D492"/>
      <c r="E492"/>
      <c r="F492"/>
      <c r="G492"/>
      <c r="H492"/>
      <c r="I492"/>
      <c r="J492"/>
      <c r="K492"/>
    </row>
    <row r="493" spans="1:11" x14ac:dyDescent="0.35">
      <c r="A493"/>
      <c r="B493"/>
      <c r="C493"/>
      <c r="D493"/>
      <c r="E493"/>
      <c r="F493"/>
      <c r="G493"/>
      <c r="H493"/>
      <c r="I493"/>
      <c r="J493"/>
      <c r="K493"/>
    </row>
    <row r="494" spans="1:11" x14ac:dyDescent="0.35">
      <c r="A494"/>
      <c r="B494"/>
      <c r="C494"/>
      <c r="D494"/>
      <c r="E494"/>
      <c r="F494"/>
      <c r="G494"/>
      <c r="H494"/>
      <c r="I494"/>
      <c r="J494"/>
      <c r="K494"/>
    </row>
    <row r="495" spans="1:11" x14ac:dyDescent="0.35">
      <c r="A495"/>
      <c r="B495"/>
      <c r="C495"/>
      <c r="D495"/>
      <c r="E495"/>
      <c r="F495"/>
      <c r="G495"/>
      <c r="H495"/>
      <c r="I495"/>
      <c r="J495"/>
      <c r="K495"/>
    </row>
    <row r="496" spans="1:11" x14ac:dyDescent="0.35">
      <c r="A496"/>
      <c r="B496"/>
      <c r="C496"/>
      <c r="D496"/>
      <c r="E496"/>
      <c r="F496"/>
      <c r="G496"/>
      <c r="H496"/>
      <c r="I496"/>
      <c r="J496"/>
      <c r="K496"/>
    </row>
    <row r="497" spans="1:11" x14ac:dyDescent="0.35">
      <c r="A497"/>
      <c r="B497"/>
      <c r="C497"/>
      <c r="D497"/>
      <c r="E497"/>
      <c r="F497"/>
      <c r="G497"/>
      <c r="H497"/>
      <c r="I497"/>
      <c r="J497"/>
      <c r="K497"/>
    </row>
    <row r="498" spans="1:11" x14ac:dyDescent="0.35">
      <c r="A498"/>
      <c r="B498"/>
      <c r="C498"/>
      <c r="D498"/>
      <c r="E498"/>
      <c r="F498"/>
      <c r="G498"/>
      <c r="H498"/>
      <c r="I498"/>
      <c r="J498"/>
      <c r="K498"/>
    </row>
    <row r="499" spans="1:11" x14ac:dyDescent="0.35">
      <c r="A499"/>
      <c r="B499"/>
      <c r="C499"/>
      <c r="D499"/>
      <c r="E499"/>
      <c r="F499"/>
      <c r="G499"/>
      <c r="H499"/>
      <c r="I499"/>
      <c r="J499"/>
      <c r="K499"/>
    </row>
    <row r="500" spans="1:11" x14ac:dyDescent="0.35">
      <c r="A500"/>
      <c r="B500"/>
      <c r="C500"/>
      <c r="D500"/>
      <c r="E500"/>
      <c r="F500"/>
      <c r="G500"/>
      <c r="H500"/>
      <c r="I500"/>
      <c r="J500"/>
      <c r="K500"/>
    </row>
    <row r="501" spans="1:11" x14ac:dyDescent="0.35">
      <c r="A501"/>
      <c r="B501"/>
      <c r="C501"/>
      <c r="D501"/>
      <c r="E501"/>
      <c r="F501"/>
      <c r="G501"/>
      <c r="H501"/>
      <c r="I501"/>
      <c r="J501"/>
      <c r="K501"/>
    </row>
    <row r="502" spans="1:11" x14ac:dyDescent="0.35">
      <c r="A502"/>
      <c r="B502"/>
      <c r="C502"/>
      <c r="D502"/>
      <c r="E502"/>
      <c r="F502"/>
      <c r="G502"/>
      <c r="H502"/>
      <c r="I502"/>
      <c r="J502"/>
      <c r="K502"/>
    </row>
    <row r="503" spans="1:11" x14ac:dyDescent="0.35">
      <c r="A503"/>
      <c r="B503"/>
      <c r="C503"/>
      <c r="D503"/>
      <c r="E503"/>
      <c r="F503"/>
      <c r="G503"/>
      <c r="H503"/>
      <c r="I503"/>
      <c r="J503"/>
      <c r="K503"/>
    </row>
    <row r="504" spans="1:11" x14ac:dyDescent="0.35">
      <c r="A504"/>
      <c r="B504"/>
      <c r="C504"/>
      <c r="D504"/>
      <c r="E504"/>
      <c r="F504"/>
      <c r="G504"/>
      <c r="H504"/>
      <c r="I504"/>
      <c r="J504"/>
      <c r="K504"/>
    </row>
    <row r="505" spans="1:11" x14ac:dyDescent="0.35">
      <c r="A505"/>
      <c r="B505"/>
      <c r="C505"/>
      <c r="D505"/>
      <c r="E505"/>
      <c r="F505"/>
      <c r="G505"/>
      <c r="H505"/>
      <c r="I505"/>
      <c r="J505"/>
      <c r="K505"/>
    </row>
    <row r="506" spans="1:11" x14ac:dyDescent="0.35">
      <c r="A506"/>
      <c r="B506"/>
      <c r="C506"/>
      <c r="D506"/>
      <c r="E506"/>
      <c r="F506"/>
      <c r="G506"/>
      <c r="H506"/>
      <c r="I506"/>
      <c r="J506"/>
      <c r="K506"/>
    </row>
    <row r="507" spans="1:11" x14ac:dyDescent="0.35">
      <c r="A507"/>
      <c r="B507"/>
      <c r="C507"/>
      <c r="D507"/>
      <c r="E507"/>
      <c r="F507"/>
      <c r="G507"/>
      <c r="H507"/>
      <c r="I507"/>
      <c r="J507"/>
      <c r="K507"/>
    </row>
    <row r="508" spans="1:11" x14ac:dyDescent="0.35">
      <c r="A508"/>
      <c r="B508"/>
      <c r="C508"/>
      <c r="D508"/>
      <c r="E508"/>
      <c r="F508"/>
      <c r="G508"/>
      <c r="H508"/>
      <c r="I508"/>
      <c r="J508"/>
      <c r="K508"/>
    </row>
    <row r="509" spans="1:11" x14ac:dyDescent="0.35">
      <c r="A509"/>
      <c r="B509"/>
      <c r="C509"/>
      <c r="D509"/>
      <c r="E509"/>
      <c r="F509"/>
      <c r="G509"/>
      <c r="H509"/>
      <c r="I509"/>
      <c r="J509"/>
      <c r="K509"/>
    </row>
    <row r="510" spans="1:11" x14ac:dyDescent="0.35">
      <c r="A510"/>
      <c r="B510"/>
      <c r="C510"/>
      <c r="D510"/>
      <c r="E510"/>
      <c r="F510"/>
      <c r="G510"/>
      <c r="H510"/>
      <c r="I510"/>
      <c r="J510"/>
      <c r="K510"/>
    </row>
    <row r="511" spans="1:11" x14ac:dyDescent="0.35">
      <c r="A511"/>
      <c r="B511"/>
      <c r="C511"/>
      <c r="D511"/>
      <c r="E511"/>
      <c r="F511"/>
      <c r="G511"/>
      <c r="H511"/>
      <c r="I511"/>
      <c r="J511"/>
      <c r="K511"/>
    </row>
    <row r="512" spans="1:11" x14ac:dyDescent="0.35">
      <c r="A512"/>
      <c r="B512"/>
      <c r="C512"/>
      <c r="D512"/>
      <c r="E512"/>
      <c r="F512"/>
      <c r="G512"/>
      <c r="H512"/>
      <c r="I512"/>
      <c r="J512"/>
      <c r="K512"/>
    </row>
    <row r="513" spans="1:11" x14ac:dyDescent="0.35">
      <c r="A513"/>
      <c r="B513"/>
      <c r="C513"/>
      <c r="D513"/>
      <c r="E513"/>
      <c r="F513"/>
      <c r="G513"/>
      <c r="H513"/>
      <c r="I513"/>
      <c r="J513"/>
      <c r="K513"/>
    </row>
    <row r="514" spans="1:11" x14ac:dyDescent="0.35">
      <c r="A514"/>
      <c r="B514"/>
      <c r="C514"/>
      <c r="D514"/>
      <c r="E514"/>
      <c r="F514"/>
      <c r="G514"/>
      <c r="H514"/>
      <c r="I514"/>
      <c r="J514"/>
      <c r="K514"/>
    </row>
    <row r="515" spans="1:11" x14ac:dyDescent="0.35">
      <c r="A515"/>
      <c r="B515"/>
      <c r="C515"/>
      <c r="D515"/>
      <c r="E515"/>
      <c r="F515"/>
      <c r="G515"/>
      <c r="H515"/>
      <c r="I515"/>
      <c r="J515"/>
      <c r="K515"/>
    </row>
    <row r="516" spans="1:11" x14ac:dyDescent="0.35">
      <c r="A516"/>
      <c r="B516"/>
      <c r="C516"/>
      <c r="D516"/>
      <c r="E516"/>
      <c r="F516"/>
      <c r="G516"/>
      <c r="H516"/>
      <c r="I516"/>
      <c r="J516"/>
      <c r="K516"/>
    </row>
    <row r="517" spans="1:11" x14ac:dyDescent="0.35">
      <c r="A517"/>
      <c r="B517"/>
      <c r="C517"/>
      <c r="D517"/>
      <c r="E517"/>
      <c r="F517"/>
      <c r="G517"/>
      <c r="H517"/>
      <c r="I517"/>
      <c r="J517"/>
      <c r="K517"/>
    </row>
    <row r="518" spans="1:11" x14ac:dyDescent="0.35">
      <c r="A518"/>
      <c r="B518"/>
      <c r="C518"/>
      <c r="D518"/>
      <c r="E518"/>
      <c r="F518"/>
      <c r="G518"/>
      <c r="H518"/>
      <c r="I518"/>
      <c r="J518"/>
      <c r="K518"/>
    </row>
    <row r="519" spans="1:11" x14ac:dyDescent="0.35">
      <c r="A519"/>
      <c r="B519"/>
      <c r="C519"/>
      <c r="D519"/>
      <c r="E519"/>
      <c r="F519"/>
      <c r="G519"/>
      <c r="H519"/>
      <c r="I519"/>
      <c r="J519"/>
      <c r="K519"/>
    </row>
    <row r="520" spans="1:11" x14ac:dyDescent="0.35">
      <c r="A520"/>
      <c r="B520"/>
      <c r="C520"/>
      <c r="D520"/>
      <c r="E520"/>
      <c r="F520"/>
      <c r="G520"/>
      <c r="H520"/>
      <c r="I520"/>
      <c r="J520"/>
      <c r="K520"/>
    </row>
    <row r="521" spans="1:11" x14ac:dyDescent="0.35">
      <c r="A521"/>
      <c r="B521"/>
      <c r="C521"/>
      <c r="D521"/>
      <c r="E521"/>
      <c r="F521"/>
      <c r="G521"/>
      <c r="H521"/>
      <c r="I521"/>
      <c r="J521"/>
      <c r="K521"/>
    </row>
    <row r="522" spans="1:11" x14ac:dyDescent="0.35">
      <c r="A522"/>
      <c r="B522"/>
      <c r="C522"/>
      <c r="D522"/>
      <c r="E522"/>
      <c r="F522"/>
      <c r="G522"/>
      <c r="H522"/>
      <c r="I522"/>
      <c r="J522"/>
      <c r="K522"/>
    </row>
    <row r="523" spans="1:11" x14ac:dyDescent="0.35">
      <c r="A523"/>
      <c r="B523"/>
      <c r="C523"/>
      <c r="D523"/>
      <c r="E523"/>
      <c r="F523"/>
      <c r="G523"/>
      <c r="H523"/>
      <c r="I523"/>
      <c r="J523"/>
      <c r="K523"/>
    </row>
    <row r="524" spans="1:11" x14ac:dyDescent="0.35">
      <c r="A524"/>
      <c r="B524"/>
      <c r="C524"/>
      <c r="D524"/>
      <c r="E524"/>
      <c r="F524"/>
      <c r="G524"/>
      <c r="H524"/>
      <c r="I524"/>
      <c r="J524"/>
      <c r="K524"/>
    </row>
    <row r="525" spans="1:11" x14ac:dyDescent="0.35">
      <c r="A525"/>
      <c r="B525"/>
      <c r="C525"/>
      <c r="D525"/>
      <c r="E525"/>
      <c r="F525"/>
      <c r="G525"/>
      <c r="H525"/>
      <c r="I525"/>
      <c r="J525"/>
      <c r="K525"/>
    </row>
    <row r="526" spans="1:11" x14ac:dyDescent="0.35">
      <c r="A526"/>
      <c r="B526"/>
      <c r="C526"/>
      <c r="D526"/>
      <c r="E526"/>
      <c r="F526"/>
      <c r="G526"/>
      <c r="H526"/>
      <c r="I526"/>
      <c r="J526"/>
      <c r="K526"/>
    </row>
    <row r="527" spans="1:11" x14ac:dyDescent="0.35">
      <c r="A527"/>
      <c r="B527"/>
      <c r="C527"/>
      <c r="D527"/>
      <c r="E527"/>
      <c r="F527"/>
      <c r="G527"/>
      <c r="H527"/>
      <c r="I527"/>
      <c r="J527"/>
      <c r="K527"/>
    </row>
    <row r="528" spans="1:11" x14ac:dyDescent="0.35">
      <c r="A528"/>
      <c r="B528"/>
      <c r="C528"/>
      <c r="D528"/>
      <c r="E528"/>
      <c r="F528"/>
      <c r="G528"/>
      <c r="H528"/>
      <c r="I528"/>
      <c r="J528"/>
      <c r="K528"/>
    </row>
    <row r="529" spans="1:11" x14ac:dyDescent="0.35">
      <c r="A529"/>
      <c r="B529"/>
      <c r="C529"/>
      <c r="D529"/>
      <c r="E529"/>
      <c r="F529"/>
      <c r="G529"/>
      <c r="H529"/>
      <c r="I529"/>
      <c r="J529"/>
      <c r="K529"/>
    </row>
    <row r="530" spans="1:11" x14ac:dyDescent="0.35">
      <c r="A530"/>
      <c r="B530"/>
      <c r="C530"/>
      <c r="D530"/>
      <c r="E530"/>
      <c r="F530"/>
      <c r="G530"/>
      <c r="H530"/>
      <c r="I530"/>
      <c r="J530"/>
      <c r="K530"/>
    </row>
    <row r="531" spans="1:11" x14ac:dyDescent="0.35">
      <c r="A531"/>
      <c r="B531"/>
      <c r="C531"/>
      <c r="D531"/>
      <c r="E531"/>
      <c r="F531"/>
      <c r="G531"/>
      <c r="H531"/>
      <c r="I531"/>
      <c r="J531"/>
      <c r="K531"/>
    </row>
    <row r="532" spans="1:11" x14ac:dyDescent="0.35">
      <c r="A532"/>
      <c r="B532"/>
      <c r="C532"/>
      <c r="D532"/>
      <c r="E532"/>
      <c r="F532"/>
      <c r="G532"/>
      <c r="H532"/>
      <c r="I532"/>
      <c r="J532"/>
      <c r="K532"/>
    </row>
    <row r="533" spans="1:11" x14ac:dyDescent="0.35">
      <c r="A533"/>
      <c r="B533"/>
      <c r="C533"/>
      <c r="D533"/>
      <c r="E533"/>
      <c r="F533"/>
      <c r="G533"/>
      <c r="H533"/>
      <c r="I533"/>
      <c r="J533"/>
      <c r="K533"/>
    </row>
    <row r="534" spans="1:11" x14ac:dyDescent="0.35">
      <c r="A534"/>
      <c r="B534"/>
      <c r="C534"/>
      <c r="D534"/>
      <c r="E534"/>
      <c r="F534"/>
      <c r="G534"/>
      <c r="H534"/>
      <c r="I534"/>
      <c r="J534"/>
      <c r="K534"/>
    </row>
    <row r="535" spans="1:11" x14ac:dyDescent="0.35">
      <c r="A535"/>
      <c r="B535"/>
      <c r="C535"/>
      <c r="D535"/>
      <c r="E535"/>
      <c r="F535"/>
      <c r="G535"/>
      <c r="H535"/>
      <c r="I535"/>
      <c r="J535"/>
      <c r="K535"/>
    </row>
    <row r="536" spans="1:11" x14ac:dyDescent="0.35">
      <c r="A536"/>
      <c r="B536"/>
      <c r="C536"/>
      <c r="D536"/>
      <c r="E536"/>
      <c r="F536"/>
      <c r="G536"/>
      <c r="H536"/>
      <c r="I536"/>
      <c r="J536"/>
      <c r="K536"/>
    </row>
    <row r="537" spans="1:11" x14ac:dyDescent="0.35">
      <c r="A537"/>
      <c r="B537"/>
      <c r="C537"/>
      <c r="D537"/>
      <c r="E537"/>
      <c r="F537"/>
      <c r="G537"/>
      <c r="H537"/>
      <c r="I537"/>
      <c r="J537"/>
      <c r="K537"/>
    </row>
    <row r="538" spans="1:11" x14ac:dyDescent="0.35">
      <c r="A538"/>
      <c r="B538"/>
      <c r="C538"/>
      <c r="D538"/>
      <c r="E538"/>
      <c r="F538"/>
      <c r="G538"/>
      <c r="H538"/>
      <c r="I538"/>
      <c r="J538"/>
      <c r="K538"/>
    </row>
    <row r="539" spans="1:11" x14ac:dyDescent="0.35">
      <c r="A539"/>
      <c r="B539"/>
      <c r="C539"/>
      <c r="D539"/>
      <c r="E539"/>
      <c r="F539"/>
      <c r="G539"/>
      <c r="H539"/>
      <c r="I539"/>
      <c r="J539"/>
      <c r="K539"/>
    </row>
    <row r="540" spans="1:11" x14ac:dyDescent="0.35">
      <c r="A540"/>
      <c r="B540"/>
      <c r="C540"/>
      <c r="D540"/>
      <c r="E540"/>
      <c r="F540"/>
      <c r="G540"/>
      <c r="H540"/>
      <c r="I540"/>
      <c r="J540"/>
      <c r="K540"/>
    </row>
    <row r="541" spans="1:11" x14ac:dyDescent="0.35">
      <c r="A541"/>
      <c r="B541"/>
      <c r="C541"/>
      <c r="D541"/>
      <c r="E541"/>
      <c r="F541"/>
      <c r="G541"/>
      <c r="H541"/>
      <c r="I541"/>
      <c r="J541"/>
      <c r="K541"/>
    </row>
    <row r="542" spans="1:11" x14ac:dyDescent="0.35">
      <c r="A542"/>
      <c r="B542"/>
      <c r="C542"/>
      <c r="D542"/>
      <c r="E542"/>
      <c r="F542"/>
      <c r="G542"/>
      <c r="H542"/>
      <c r="I542"/>
      <c r="J542"/>
      <c r="K542"/>
    </row>
    <row r="543" spans="1:11" x14ac:dyDescent="0.35">
      <c r="A543"/>
      <c r="B543"/>
      <c r="C543"/>
      <c r="D543"/>
      <c r="E543"/>
      <c r="F543"/>
      <c r="G543"/>
      <c r="H543"/>
      <c r="I543"/>
      <c r="J543"/>
      <c r="K543"/>
    </row>
    <row r="544" spans="1:11" x14ac:dyDescent="0.35">
      <c r="A544"/>
      <c r="B544"/>
      <c r="C544"/>
      <c r="D544"/>
      <c r="E544"/>
      <c r="F544"/>
      <c r="G544"/>
      <c r="H544"/>
      <c r="I544"/>
      <c r="J544"/>
      <c r="K544"/>
    </row>
    <row r="545" spans="1:11" x14ac:dyDescent="0.35">
      <c r="A545"/>
      <c r="B545"/>
      <c r="C545"/>
      <c r="D545"/>
      <c r="E545"/>
      <c r="F545"/>
      <c r="G545"/>
      <c r="H545"/>
      <c r="I545"/>
      <c r="J545"/>
      <c r="K545"/>
    </row>
    <row r="546" spans="1:11" x14ac:dyDescent="0.35">
      <c r="A546"/>
      <c r="B546"/>
      <c r="C546"/>
      <c r="D546"/>
      <c r="E546"/>
      <c r="F546"/>
      <c r="G546"/>
      <c r="H546"/>
      <c r="I546"/>
      <c r="J546"/>
      <c r="K546"/>
    </row>
    <row r="547" spans="1:11" x14ac:dyDescent="0.35">
      <c r="A547"/>
      <c r="B547"/>
      <c r="C547"/>
      <c r="D547"/>
      <c r="E547"/>
      <c r="F547"/>
      <c r="G547"/>
      <c r="H547"/>
      <c r="I547"/>
      <c r="J547"/>
      <c r="K547"/>
    </row>
    <row r="548" spans="1:11" x14ac:dyDescent="0.35">
      <c r="A548"/>
      <c r="B548"/>
      <c r="C548"/>
      <c r="D548"/>
      <c r="E548"/>
      <c r="F548"/>
      <c r="G548"/>
      <c r="H548"/>
      <c r="I548"/>
      <c r="J548"/>
      <c r="K548"/>
    </row>
    <row r="549" spans="1:11" x14ac:dyDescent="0.35">
      <c r="A549"/>
      <c r="B549"/>
      <c r="C549"/>
      <c r="D549"/>
      <c r="E549"/>
      <c r="F549"/>
      <c r="G549"/>
      <c r="H549"/>
      <c r="I549"/>
      <c r="J549"/>
      <c r="K549"/>
    </row>
    <row r="550" spans="1:11" x14ac:dyDescent="0.35">
      <c r="A550"/>
      <c r="B550"/>
      <c r="C550"/>
      <c r="D550"/>
      <c r="E550"/>
      <c r="F550"/>
      <c r="G550"/>
      <c r="H550"/>
      <c r="I550"/>
      <c r="J550"/>
      <c r="K550"/>
    </row>
    <row r="551" spans="1:11" x14ac:dyDescent="0.35">
      <c r="A551"/>
      <c r="B551"/>
      <c r="C551"/>
      <c r="D551"/>
      <c r="E551"/>
      <c r="F551"/>
      <c r="G551"/>
      <c r="H551"/>
      <c r="I551"/>
      <c r="J551"/>
      <c r="K551"/>
    </row>
    <row r="552" spans="1:11" x14ac:dyDescent="0.35">
      <c r="A552"/>
      <c r="B552"/>
      <c r="C552"/>
      <c r="D552"/>
      <c r="E552"/>
      <c r="F552"/>
      <c r="G552"/>
      <c r="H552"/>
      <c r="I552"/>
      <c r="J552"/>
      <c r="K552"/>
    </row>
    <row r="553" spans="1:11" x14ac:dyDescent="0.35">
      <c r="A553"/>
      <c r="B553"/>
      <c r="C553"/>
      <c r="D553"/>
      <c r="E553"/>
      <c r="F553"/>
      <c r="G553"/>
      <c r="H553"/>
      <c r="I553"/>
      <c r="J553"/>
      <c r="K553"/>
    </row>
    <row r="554" spans="1:11" x14ac:dyDescent="0.35">
      <c r="A554"/>
      <c r="B554"/>
      <c r="C554"/>
      <c r="D554"/>
      <c r="E554"/>
      <c r="F554"/>
      <c r="G554"/>
      <c r="H554"/>
      <c r="I554"/>
      <c r="J554"/>
      <c r="K554"/>
    </row>
    <row r="555" spans="1:11" x14ac:dyDescent="0.35">
      <c r="A555"/>
      <c r="B555"/>
      <c r="C555"/>
      <c r="D555"/>
      <c r="E555"/>
      <c r="F555"/>
      <c r="G555"/>
      <c r="H555"/>
      <c r="I555"/>
      <c r="J555"/>
      <c r="K555"/>
    </row>
    <row r="556" spans="1:11" x14ac:dyDescent="0.35">
      <c r="A556"/>
      <c r="B556"/>
      <c r="C556"/>
      <c r="D556"/>
      <c r="E556"/>
      <c r="F556"/>
      <c r="G556"/>
      <c r="H556"/>
      <c r="I556"/>
      <c r="J556"/>
      <c r="K556"/>
    </row>
    <row r="557" spans="1:11" x14ac:dyDescent="0.35">
      <c r="A557"/>
      <c r="B557"/>
      <c r="C557"/>
      <c r="D557"/>
      <c r="E557"/>
      <c r="F557"/>
      <c r="G557"/>
      <c r="H557"/>
      <c r="I557"/>
      <c r="J557"/>
      <c r="K557"/>
    </row>
    <row r="558" spans="1:11" x14ac:dyDescent="0.35">
      <c r="A558"/>
      <c r="B558"/>
      <c r="C558"/>
      <c r="D558"/>
      <c r="E558"/>
      <c r="F558"/>
      <c r="G558"/>
      <c r="H558"/>
      <c r="I558"/>
      <c r="J558"/>
      <c r="K558"/>
    </row>
    <row r="559" spans="1:11" x14ac:dyDescent="0.35">
      <c r="A559"/>
      <c r="B559"/>
      <c r="C559"/>
      <c r="D559"/>
      <c r="E559"/>
      <c r="F559"/>
      <c r="G559"/>
      <c r="H559"/>
      <c r="I559"/>
      <c r="J559"/>
      <c r="K559"/>
    </row>
    <row r="560" spans="1:11" x14ac:dyDescent="0.35">
      <c r="A560"/>
      <c r="B560"/>
      <c r="C560"/>
      <c r="D560"/>
      <c r="E560"/>
      <c r="F560"/>
      <c r="G560"/>
      <c r="H560"/>
      <c r="I560"/>
      <c r="J560"/>
      <c r="K560"/>
    </row>
    <row r="561" spans="1:11" x14ac:dyDescent="0.35">
      <c r="A561"/>
      <c r="B561"/>
      <c r="C561"/>
      <c r="D561"/>
      <c r="E561"/>
      <c r="F561"/>
      <c r="G561"/>
      <c r="H561"/>
      <c r="I561"/>
      <c r="J561"/>
      <c r="K561"/>
    </row>
    <row r="562" spans="1:11" x14ac:dyDescent="0.35">
      <c r="A562"/>
      <c r="B562"/>
      <c r="C562"/>
      <c r="D562"/>
      <c r="E562"/>
      <c r="F562"/>
      <c r="G562"/>
      <c r="H562"/>
      <c r="I562"/>
      <c r="J562"/>
      <c r="K562"/>
    </row>
    <row r="563" spans="1:11" x14ac:dyDescent="0.35">
      <c r="A563"/>
      <c r="B563"/>
      <c r="C563"/>
      <c r="D563"/>
      <c r="E563"/>
      <c r="F563"/>
      <c r="G563"/>
      <c r="H563"/>
      <c r="I563"/>
      <c r="J563"/>
      <c r="K563"/>
    </row>
    <row r="564" spans="1:11" x14ac:dyDescent="0.35">
      <c r="A564"/>
      <c r="B564"/>
      <c r="C564"/>
      <c r="D564"/>
      <c r="E564"/>
      <c r="F564"/>
      <c r="G564"/>
      <c r="H564"/>
      <c r="I564"/>
      <c r="J564"/>
      <c r="K564"/>
    </row>
    <row r="565" spans="1:11" x14ac:dyDescent="0.35">
      <c r="A565"/>
      <c r="B565"/>
      <c r="C565"/>
      <c r="D565"/>
      <c r="E565"/>
      <c r="F565"/>
      <c r="G565"/>
      <c r="H565"/>
      <c r="I565"/>
      <c r="J565"/>
      <c r="K565"/>
    </row>
    <row r="566" spans="1:11" x14ac:dyDescent="0.35">
      <c r="A566"/>
      <c r="B566"/>
      <c r="C566"/>
      <c r="D566"/>
      <c r="E566"/>
      <c r="F566"/>
      <c r="G566"/>
      <c r="H566"/>
      <c r="I566"/>
      <c r="J566"/>
      <c r="K566"/>
    </row>
    <row r="567" spans="1:11" x14ac:dyDescent="0.35">
      <c r="A567"/>
      <c r="B567"/>
      <c r="C567"/>
      <c r="D567"/>
      <c r="E567"/>
      <c r="F567"/>
      <c r="G567"/>
      <c r="H567"/>
      <c r="I567"/>
      <c r="J567"/>
      <c r="K567"/>
    </row>
    <row r="568" spans="1:11" x14ac:dyDescent="0.35">
      <c r="A568"/>
      <c r="B568"/>
      <c r="C568"/>
      <c r="D568"/>
      <c r="E568"/>
      <c r="F568"/>
      <c r="G568"/>
      <c r="H568"/>
      <c r="I568"/>
      <c r="J568"/>
      <c r="K568"/>
    </row>
    <row r="569" spans="1:11" x14ac:dyDescent="0.35">
      <c r="A569"/>
      <c r="B569"/>
      <c r="C569"/>
      <c r="D569"/>
      <c r="E569"/>
      <c r="F569"/>
      <c r="G569"/>
      <c r="H569"/>
      <c r="I569"/>
      <c r="J569"/>
      <c r="K569"/>
    </row>
    <row r="570" spans="1:11" x14ac:dyDescent="0.35">
      <c r="A570"/>
      <c r="B570"/>
      <c r="C570"/>
      <c r="D570"/>
      <c r="E570"/>
      <c r="F570"/>
      <c r="G570"/>
      <c r="H570"/>
      <c r="I570"/>
      <c r="J570"/>
      <c r="K570"/>
    </row>
    <row r="571" spans="1:11" x14ac:dyDescent="0.35">
      <c r="A571"/>
      <c r="B571"/>
      <c r="C571"/>
      <c r="D571"/>
      <c r="E571"/>
      <c r="F571"/>
      <c r="G571"/>
      <c r="H571"/>
      <c r="I571"/>
      <c r="J571"/>
      <c r="K571"/>
    </row>
    <row r="572" spans="1:11" x14ac:dyDescent="0.35">
      <c r="A572"/>
      <c r="B572"/>
      <c r="C572"/>
      <c r="D572"/>
      <c r="E572"/>
      <c r="F572"/>
      <c r="G572"/>
      <c r="H572"/>
      <c r="I572"/>
      <c r="J572"/>
      <c r="K572"/>
    </row>
    <row r="573" spans="1:11" x14ac:dyDescent="0.35">
      <c r="A573"/>
      <c r="B573"/>
      <c r="C573"/>
      <c r="D573"/>
      <c r="E573"/>
      <c r="F573"/>
      <c r="G573"/>
      <c r="H573"/>
      <c r="I573"/>
      <c r="J573"/>
      <c r="K573"/>
    </row>
    <row r="574" spans="1:11" x14ac:dyDescent="0.35">
      <c r="A574"/>
      <c r="B574"/>
      <c r="C574"/>
      <c r="D574"/>
      <c r="E574"/>
      <c r="F574"/>
      <c r="G574"/>
      <c r="H574"/>
      <c r="I574"/>
      <c r="J574"/>
      <c r="K574"/>
    </row>
    <row r="575" spans="1:11" x14ac:dyDescent="0.35">
      <c r="A575"/>
      <c r="B575"/>
      <c r="C575"/>
      <c r="D575"/>
      <c r="E575"/>
      <c r="F575"/>
      <c r="G575"/>
      <c r="H575"/>
      <c r="I575"/>
      <c r="J575"/>
      <c r="K575"/>
    </row>
    <row r="576" spans="1:11" x14ac:dyDescent="0.35">
      <c r="A576"/>
      <c r="B576"/>
      <c r="C576"/>
      <c r="D576"/>
      <c r="E576"/>
      <c r="F576"/>
      <c r="G576"/>
      <c r="H576"/>
      <c r="I576"/>
      <c r="J576"/>
      <c r="K576"/>
    </row>
    <row r="577" spans="1:11" x14ac:dyDescent="0.35">
      <c r="A577"/>
      <c r="B577"/>
      <c r="C577"/>
      <c r="D577"/>
      <c r="E577"/>
      <c r="F577"/>
      <c r="G577"/>
      <c r="H577"/>
      <c r="I577"/>
      <c r="J577"/>
      <c r="K577"/>
    </row>
    <row r="578" spans="1:11" x14ac:dyDescent="0.35">
      <c r="A578"/>
      <c r="B578"/>
      <c r="C578"/>
      <c r="D578"/>
      <c r="E578"/>
      <c r="F578"/>
      <c r="G578"/>
      <c r="H578"/>
      <c r="I578"/>
      <c r="J578"/>
      <c r="K578"/>
    </row>
    <row r="579" spans="1:11" x14ac:dyDescent="0.35">
      <c r="A579"/>
      <c r="B579"/>
      <c r="C579"/>
      <c r="D579"/>
      <c r="E579"/>
      <c r="F579"/>
      <c r="G579"/>
      <c r="H579"/>
      <c r="I579"/>
      <c r="J579"/>
      <c r="K579"/>
    </row>
    <row r="580" spans="1:11" x14ac:dyDescent="0.35">
      <c r="A580"/>
      <c r="B580"/>
      <c r="C580"/>
      <c r="D580"/>
      <c r="E580"/>
      <c r="F580"/>
      <c r="G580"/>
      <c r="H580"/>
      <c r="I580"/>
      <c r="J580"/>
      <c r="K580"/>
    </row>
    <row r="581" spans="1:11" x14ac:dyDescent="0.35">
      <c r="A581"/>
      <c r="B581"/>
      <c r="C581"/>
      <c r="D581"/>
      <c r="E581"/>
      <c r="F581"/>
      <c r="G581"/>
      <c r="H581"/>
      <c r="I581"/>
      <c r="J581"/>
      <c r="K581"/>
    </row>
    <row r="582" spans="1:11" x14ac:dyDescent="0.35">
      <c r="A582"/>
      <c r="B582"/>
      <c r="C582"/>
      <c r="D582"/>
      <c r="E582"/>
      <c r="F582"/>
      <c r="G582"/>
      <c r="H582"/>
      <c r="I582"/>
      <c r="J582"/>
      <c r="K582"/>
    </row>
    <row r="583" spans="1:11" x14ac:dyDescent="0.35">
      <c r="A583"/>
      <c r="B583"/>
      <c r="C583"/>
      <c r="D583"/>
      <c r="E583"/>
      <c r="F583"/>
      <c r="G583"/>
      <c r="H583"/>
      <c r="I583"/>
      <c r="J583"/>
      <c r="K583"/>
    </row>
    <row r="584" spans="1:11" x14ac:dyDescent="0.35">
      <c r="A584"/>
      <c r="B584"/>
      <c r="C584"/>
      <c r="D584"/>
      <c r="E584"/>
      <c r="F584"/>
      <c r="G584"/>
      <c r="H584"/>
      <c r="I584"/>
      <c r="J584"/>
      <c r="K584"/>
    </row>
    <row r="585" spans="1:11" x14ac:dyDescent="0.35">
      <c r="A585"/>
      <c r="B585"/>
      <c r="C585"/>
      <c r="D585"/>
      <c r="E585"/>
      <c r="F585"/>
      <c r="G585"/>
      <c r="H585"/>
      <c r="I585"/>
      <c r="J585"/>
      <c r="K585"/>
    </row>
    <row r="586" spans="1:11" x14ac:dyDescent="0.35">
      <c r="A586"/>
      <c r="B586"/>
      <c r="C586"/>
      <c r="D586"/>
      <c r="E586"/>
      <c r="F586"/>
      <c r="G586"/>
      <c r="H586"/>
      <c r="I586"/>
      <c r="J586"/>
      <c r="K586"/>
    </row>
    <row r="587" spans="1:11" x14ac:dyDescent="0.35">
      <c r="A587"/>
      <c r="B587"/>
      <c r="C587"/>
      <c r="D587"/>
      <c r="E587"/>
      <c r="F587"/>
      <c r="G587"/>
      <c r="H587"/>
      <c r="I587"/>
      <c r="J587"/>
      <c r="K587"/>
    </row>
    <row r="588" spans="1:11" x14ac:dyDescent="0.35">
      <c r="A588"/>
      <c r="B588"/>
      <c r="C588"/>
      <c r="D588"/>
      <c r="E588"/>
      <c r="F588"/>
      <c r="G588"/>
      <c r="H588"/>
      <c r="I588"/>
      <c r="J588"/>
      <c r="K588"/>
    </row>
    <row r="589" spans="1:11" x14ac:dyDescent="0.35">
      <c r="A589"/>
      <c r="B589"/>
      <c r="C589"/>
      <c r="D589"/>
      <c r="E589"/>
      <c r="F589"/>
      <c r="G589"/>
      <c r="H589"/>
      <c r="I589"/>
      <c r="J589"/>
      <c r="K589"/>
    </row>
    <row r="590" spans="1:11" x14ac:dyDescent="0.35">
      <c r="A590"/>
      <c r="B590"/>
      <c r="C590"/>
      <c r="D590"/>
      <c r="E590"/>
      <c r="F590"/>
      <c r="G590"/>
      <c r="H590"/>
      <c r="I590"/>
      <c r="J590"/>
      <c r="K590"/>
    </row>
    <row r="591" spans="1:11" x14ac:dyDescent="0.35">
      <c r="A591"/>
      <c r="B591"/>
      <c r="C591"/>
      <c r="D591"/>
      <c r="E591"/>
      <c r="F591"/>
      <c r="G591"/>
      <c r="H591"/>
      <c r="I591"/>
      <c r="J591"/>
      <c r="K591"/>
    </row>
    <row r="592" spans="1:11" x14ac:dyDescent="0.35">
      <c r="A592"/>
      <c r="B592"/>
      <c r="C592"/>
      <c r="D592"/>
      <c r="E592"/>
      <c r="F592"/>
      <c r="G592"/>
      <c r="H592"/>
      <c r="I592"/>
      <c r="J592"/>
      <c r="K592"/>
    </row>
    <row r="593" spans="1:11" x14ac:dyDescent="0.35">
      <c r="A593"/>
      <c r="B593"/>
      <c r="C593"/>
      <c r="D593"/>
      <c r="E593"/>
      <c r="F593"/>
      <c r="G593"/>
      <c r="H593"/>
      <c r="I593"/>
      <c r="J593"/>
      <c r="K593"/>
    </row>
    <row r="594" spans="1:11" x14ac:dyDescent="0.35">
      <c r="A594"/>
      <c r="B594"/>
      <c r="C594"/>
      <c r="D594"/>
      <c r="E594"/>
      <c r="F594"/>
      <c r="G594"/>
      <c r="H594"/>
      <c r="I594"/>
      <c r="J594"/>
      <c r="K594"/>
    </row>
    <row r="595" spans="1:11" x14ac:dyDescent="0.35">
      <c r="A595"/>
      <c r="B595"/>
      <c r="C595"/>
      <c r="D595"/>
      <c r="E595"/>
      <c r="F595"/>
      <c r="G595"/>
      <c r="H595"/>
      <c r="I595"/>
      <c r="J595"/>
      <c r="K595"/>
    </row>
    <row r="596" spans="1:11" x14ac:dyDescent="0.35">
      <c r="A596"/>
      <c r="B596"/>
      <c r="C596"/>
      <c r="D596"/>
      <c r="E596"/>
      <c r="F596"/>
      <c r="G596"/>
      <c r="H596"/>
      <c r="I596"/>
      <c r="J596"/>
      <c r="K596"/>
    </row>
    <row r="597" spans="1:11" x14ac:dyDescent="0.35">
      <c r="A597"/>
      <c r="B597"/>
      <c r="C597"/>
      <c r="D597"/>
      <c r="E597"/>
      <c r="F597"/>
      <c r="G597"/>
      <c r="H597"/>
      <c r="I597"/>
      <c r="J597"/>
      <c r="K597"/>
    </row>
    <row r="598" spans="1:11" x14ac:dyDescent="0.35">
      <c r="A598"/>
      <c r="B598"/>
      <c r="C598"/>
      <c r="D598"/>
      <c r="E598"/>
      <c r="F598"/>
      <c r="G598"/>
      <c r="H598"/>
      <c r="I598"/>
      <c r="J598"/>
      <c r="K598"/>
    </row>
    <row r="599" spans="1:11" x14ac:dyDescent="0.35">
      <c r="A599"/>
      <c r="B599"/>
      <c r="C599"/>
      <c r="D599"/>
      <c r="E599"/>
      <c r="F599"/>
      <c r="G599"/>
      <c r="H599"/>
      <c r="I599"/>
      <c r="J599"/>
      <c r="K599"/>
    </row>
    <row r="600" spans="1:11" x14ac:dyDescent="0.35">
      <c r="A600"/>
      <c r="B600"/>
      <c r="C600"/>
      <c r="D600"/>
      <c r="E600"/>
      <c r="F600"/>
      <c r="G600"/>
      <c r="H600"/>
      <c r="I600"/>
      <c r="J600"/>
      <c r="K600"/>
    </row>
    <row r="601" spans="1:11" x14ac:dyDescent="0.35">
      <c r="A601"/>
      <c r="B601"/>
      <c r="C601"/>
      <c r="D601"/>
      <c r="E601"/>
      <c r="F601"/>
      <c r="G601"/>
      <c r="H601"/>
      <c r="I601"/>
      <c r="J601"/>
      <c r="K601"/>
    </row>
    <row r="602" spans="1:11" x14ac:dyDescent="0.35">
      <c r="A602"/>
      <c r="B602"/>
      <c r="C602"/>
      <c r="D602"/>
      <c r="E602"/>
      <c r="F602"/>
      <c r="G602"/>
      <c r="H602"/>
      <c r="I602"/>
      <c r="J602"/>
      <c r="K602"/>
    </row>
    <row r="603" spans="1:11" x14ac:dyDescent="0.35">
      <c r="A603"/>
      <c r="B603"/>
      <c r="C603"/>
      <c r="D603"/>
      <c r="E603"/>
      <c r="F603"/>
      <c r="G603"/>
      <c r="H603"/>
      <c r="I603"/>
      <c r="J603"/>
      <c r="K603"/>
    </row>
    <row r="604" spans="1:11" x14ac:dyDescent="0.35">
      <c r="A604"/>
      <c r="B604"/>
      <c r="C604"/>
      <c r="D604"/>
      <c r="E604"/>
      <c r="F604"/>
      <c r="G604"/>
      <c r="H604"/>
      <c r="I604"/>
      <c r="J604"/>
      <c r="K604"/>
    </row>
    <row r="605" spans="1:11" x14ac:dyDescent="0.35">
      <c r="A605"/>
      <c r="B605"/>
      <c r="C605"/>
      <c r="D605"/>
      <c r="E605"/>
      <c r="F605"/>
      <c r="G605"/>
      <c r="H605"/>
      <c r="I605"/>
      <c r="J605"/>
      <c r="K605"/>
    </row>
    <row r="606" spans="1:11" x14ac:dyDescent="0.35">
      <c r="A606"/>
      <c r="B606"/>
      <c r="C606"/>
      <c r="D606"/>
      <c r="E606"/>
      <c r="F606"/>
      <c r="G606"/>
      <c r="H606"/>
      <c r="I606"/>
      <c r="J606"/>
      <c r="K606"/>
    </row>
    <row r="607" spans="1:11" x14ac:dyDescent="0.35">
      <c r="A607"/>
      <c r="B607"/>
      <c r="C607"/>
      <c r="D607"/>
      <c r="E607"/>
      <c r="F607"/>
      <c r="G607"/>
      <c r="H607"/>
      <c r="I607"/>
      <c r="J607"/>
      <c r="K607"/>
    </row>
    <row r="608" spans="1:11" x14ac:dyDescent="0.35">
      <c r="A608"/>
      <c r="B608"/>
      <c r="C608"/>
      <c r="D608"/>
      <c r="E608"/>
      <c r="F608"/>
      <c r="G608"/>
      <c r="H608"/>
      <c r="I608"/>
      <c r="J608"/>
      <c r="K608"/>
    </row>
    <row r="609" spans="1:11" x14ac:dyDescent="0.35">
      <c r="A609"/>
      <c r="B609"/>
      <c r="C609"/>
      <c r="D609"/>
      <c r="E609"/>
      <c r="F609"/>
      <c r="G609"/>
      <c r="H609"/>
      <c r="I609"/>
      <c r="J609"/>
      <c r="K609"/>
    </row>
    <row r="610" spans="1:11" x14ac:dyDescent="0.35">
      <c r="A610"/>
      <c r="B610"/>
      <c r="C610"/>
      <c r="D610"/>
      <c r="E610"/>
      <c r="F610"/>
      <c r="G610"/>
      <c r="H610"/>
      <c r="I610"/>
      <c r="J610"/>
      <c r="K610"/>
    </row>
    <row r="611" spans="1:11" x14ac:dyDescent="0.35">
      <c r="A611"/>
      <c r="B611"/>
      <c r="C611"/>
      <c r="D611"/>
      <c r="E611"/>
      <c r="F611"/>
      <c r="G611"/>
      <c r="H611"/>
      <c r="I611"/>
      <c r="J611"/>
      <c r="K611"/>
    </row>
    <row r="612" spans="1:11" x14ac:dyDescent="0.35">
      <c r="A612"/>
      <c r="B612"/>
      <c r="C612"/>
      <c r="D612"/>
      <c r="E612"/>
      <c r="F612"/>
      <c r="G612"/>
      <c r="H612"/>
      <c r="I612"/>
      <c r="J612"/>
      <c r="K612"/>
    </row>
    <row r="613" spans="1:11" x14ac:dyDescent="0.35">
      <c r="A613"/>
      <c r="B613"/>
      <c r="C613"/>
      <c r="D613"/>
      <c r="E613"/>
      <c r="F613"/>
      <c r="G613"/>
      <c r="H613"/>
      <c r="I613"/>
      <c r="J613"/>
      <c r="K613"/>
    </row>
    <row r="614" spans="1:11" x14ac:dyDescent="0.35">
      <c r="A614"/>
      <c r="B614"/>
      <c r="C614"/>
      <c r="D614"/>
      <c r="E614"/>
      <c r="F614"/>
      <c r="G614"/>
      <c r="H614"/>
      <c r="I614"/>
      <c r="J614"/>
      <c r="K614"/>
    </row>
    <row r="615" spans="1:11" x14ac:dyDescent="0.35">
      <c r="A615"/>
      <c r="B615"/>
      <c r="C615"/>
      <c r="D615"/>
      <c r="E615"/>
      <c r="F615"/>
      <c r="G615"/>
      <c r="H615"/>
      <c r="I615"/>
      <c r="J615"/>
      <c r="K615"/>
    </row>
    <row r="616" spans="1:11" x14ac:dyDescent="0.35">
      <c r="A616"/>
      <c r="B616"/>
      <c r="C616"/>
      <c r="D616"/>
      <c r="E616"/>
      <c r="F616"/>
      <c r="G616"/>
      <c r="H616"/>
      <c r="I616"/>
      <c r="J616"/>
      <c r="K616"/>
    </row>
    <row r="617" spans="1:11" x14ac:dyDescent="0.35">
      <c r="A617"/>
      <c r="B617"/>
      <c r="C617"/>
      <c r="D617"/>
      <c r="E617"/>
      <c r="F617"/>
      <c r="G617"/>
      <c r="H617"/>
      <c r="I617"/>
      <c r="J617"/>
      <c r="K617"/>
    </row>
    <row r="618" spans="1:11" x14ac:dyDescent="0.35">
      <c r="A618"/>
      <c r="B618"/>
      <c r="C618"/>
      <c r="D618"/>
      <c r="E618"/>
      <c r="F618"/>
      <c r="G618"/>
      <c r="H618"/>
      <c r="I618"/>
      <c r="J618"/>
      <c r="K618"/>
    </row>
    <row r="619" spans="1:11" x14ac:dyDescent="0.35">
      <c r="A619"/>
      <c r="B619"/>
      <c r="C619"/>
      <c r="D619"/>
      <c r="E619"/>
      <c r="F619"/>
      <c r="G619"/>
      <c r="H619"/>
      <c r="I619"/>
      <c r="J619"/>
      <c r="K619"/>
    </row>
    <row r="620" spans="1:11" x14ac:dyDescent="0.35">
      <c r="A620"/>
      <c r="B620"/>
      <c r="C620"/>
      <c r="D620"/>
      <c r="E620"/>
      <c r="F620"/>
      <c r="G620"/>
      <c r="H620"/>
      <c r="I620"/>
      <c r="J620"/>
      <c r="K620"/>
    </row>
    <row r="621" spans="1:11" x14ac:dyDescent="0.35">
      <c r="A621"/>
      <c r="B621"/>
      <c r="C621"/>
      <c r="D621"/>
      <c r="E621"/>
      <c r="F621"/>
      <c r="G621"/>
      <c r="H621"/>
      <c r="I621"/>
      <c r="J621"/>
      <c r="K621"/>
    </row>
    <row r="622" spans="1:11" x14ac:dyDescent="0.35">
      <c r="A622"/>
      <c r="B622"/>
      <c r="C622"/>
      <c r="D622"/>
      <c r="E622"/>
      <c r="F622"/>
      <c r="G622"/>
      <c r="H622"/>
      <c r="I622"/>
      <c r="J622"/>
      <c r="K622"/>
    </row>
    <row r="623" spans="1:11" x14ac:dyDescent="0.35">
      <c r="A623"/>
      <c r="B623"/>
      <c r="C623"/>
      <c r="D623"/>
      <c r="E623"/>
      <c r="F623"/>
      <c r="G623"/>
      <c r="H623"/>
      <c r="I623"/>
      <c r="J623"/>
      <c r="K623"/>
    </row>
    <row r="624" spans="1:11" x14ac:dyDescent="0.35">
      <c r="A624"/>
      <c r="B624"/>
      <c r="C624"/>
      <c r="D624"/>
      <c r="E624"/>
      <c r="F624"/>
      <c r="G624"/>
      <c r="H624"/>
      <c r="I624"/>
      <c r="J624"/>
      <c r="K624"/>
    </row>
    <row r="625" spans="1:11" x14ac:dyDescent="0.35">
      <c r="A625"/>
      <c r="B625"/>
      <c r="C625"/>
      <c r="D625"/>
      <c r="E625"/>
      <c r="F625"/>
      <c r="G625"/>
      <c r="H625"/>
      <c r="I625"/>
      <c r="J625"/>
      <c r="K625"/>
    </row>
    <row r="626" spans="1:11" x14ac:dyDescent="0.35">
      <c r="A626"/>
      <c r="B626"/>
      <c r="C626"/>
      <c r="D626"/>
      <c r="E626"/>
      <c r="F626"/>
      <c r="G626"/>
      <c r="H626"/>
      <c r="I626"/>
      <c r="J626"/>
      <c r="K626"/>
    </row>
    <row r="627" spans="1:11" x14ac:dyDescent="0.35">
      <c r="A627"/>
      <c r="B627"/>
      <c r="C627"/>
      <c r="D627"/>
      <c r="E627"/>
      <c r="F627"/>
      <c r="G627"/>
      <c r="H627"/>
      <c r="I627"/>
      <c r="J627"/>
      <c r="K627"/>
    </row>
    <row r="628" spans="1:11" x14ac:dyDescent="0.35">
      <c r="A628"/>
      <c r="B628"/>
      <c r="C628"/>
      <c r="D628"/>
      <c r="E628"/>
      <c r="F628"/>
      <c r="G628"/>
      <c r="H628"/>
      <c r="I628"/>
      <c r="J628"/>
      <c r="K628"/>
    </row>
    <row r="629" spans="1:11" x14ac:dyDescent="0.35">
      <c r="A629"/>
      <c r="B629"/>
      <c r="C629"/>
      <c r="D629"/>
      <c r="E629"/>
      <c r="F629"/>
      <c r="G629"/>
      <c r="H629"/>
      <c r="I629"/>
      <c r="J629"/>
      <c r="K629"/>
    </row>
    <row r="630" spans="1:11" x14ac:dyDescent="0.35">
      <c r="A630"/>
      <c r="B630"/>
      <c r="C630"/>
      <c r="D630"/>
      <c r="E630"/>
      <c r="F630"/>
      <c r="G630"/>
      <c r="H630"/>
      <c r="I630"/>
      <c r="J630"/>
      <c r="K630"/>
    </row>
    <row r="631" spans="1:11" x14ac:dyDescent="0.35">
      <c r="A631"/>
      <c r="B631"/>
      <c r="C631"/>
      <c r="D631"/>
      <c r="E631"/>
      <c r="F631"/>
      <c r="G631"/>
      <c r="H631"/>
      <c r="I631"/>
      <c r="J631"/>
      <c r="K631"/>
    </row>
    <row r="632" spans="1:11" x14ac:dyDescent="0.35">
      <c r="A632"/>
      <c r="B632"/>
      <c r="C632"/>
      <c r="D632"/>
      <c r="E632"/>
      <c r="F632"/>
      <c r="G632"/>
      <c r="H632"/>
      <c r="I632"/>
      <c r="J632"/>
      <c r="K632"/>
    </row>
    <row r="633" spans="1:11" x14ac:dyDescent="0.35">
      <c r="A633"/>
      <c r="B633"/>
      <c r="C633"/>
      <c r="D633"/>
      <c r="E633"/>
      <c r="F633"/>
      <c r="G633"/>
      <c r="H633"/>
      <c r="I633"/>
      <c r="J633"/>
      <c r="K633"/>
    </row>
    <row r="634" spans="1:11" x14ac:dyDescent="0.35">
      <c r="A634"/>
      <c r="B634"/>
      <c r="C634"/>
      <c r="D634"/>
      <c r="E634"/>
      <c r="F634"/>
      <c r="G634"/>
      <c r="H634"/>
      <c r="I634"/>
      <c r="J634"/>
      <c r="K634"/>
    </row>
    <row r="635" spans="1:11" x14ac:dyDescent="0.35">
      <c r="A635"/>
      <c r="B635"/>
      <c r="C635"/>
      <c r="D635"/>
      <c r="E635"/>
      <c r="F635"/>
      <c r="G635"/>
      <c r="H635"/>
      <c r="I635"/>
      <c r="J635"/>
      <c r="K635"/>
    </row>
    <row r="636" spans="1:11" x14ac:dyDescent="0.35">
      <c r="A636"/>
      <c r="B636"/>
      <c r="C636"/>
      <c r="D636"/>
      <c r="E636"/>
      <c r="F636"/>
      <c r="G636"/>
      <c r="H636"/>
      <c r="I636"/>
      <c r="J636"/>
      <c r="K636"/>
    </row>
    <row r="637" spans="1:11" x14ac:dyDescent="0.35">
      <c r="A637"/>
      <c r="B637"/>
      <c r="C637"/>
      <c r="D637"/>
      <c r="E637"/>
      <c r="F637"/>
      <c r="G637"/>
      <c r="H637"/>
      <c r="I637"/>
      <c r="J637"/>
      <c r="K637"/>
    </row>
    <row r="638" spans="1:11" x14ac:dyDescent="0.35">
      <c r="A638"/>
      <c r="B638"/>
      <c r="C638"/>
      <c r="D638"/>
      <c r="E638"/>
      <c r="F638"/>
      <c r="G638"/>
      <c r="H638"/>
      <c r="I638"/>
      <c r="J638"/>
      <c r="K638"/>
    </row>
    <row r="639" spans="1:11" x14ac:dyDescent="0.35">
      <c r="A639"/>
      <c r="B639"/>
      <c r="C639"/>
      <c r="D639"/>
      <c r="E639"/>
      <c r="F639"/>
      <c r="G639"/>
      <c r="H639"/>
      <c r="I639"/>
      <c r="J639"/>
      <c r="K639"/>
    </row>
    <row r="640" spans="1:11" x14ac:dyDescent="0.35">
      <c r="A640"/>
      <c r="B640"/>
      <c r="C640"/>
      <c r="D640"/>
      <c r="E640"/>
      <c r="F640"/>
      <c r="G640"/>
      <c r="H640"/>
      <c r="I640"/>
      <c r="J640"/>
      <c r="K640"/>
    </row>
    <row r="641" spans="1:11" x14ac:dyDescent="0.35">
      <c r="A641"/>
      <c r="B641"/>
      <c r="C641"/>
      <c r="D641"/>
      <c r="E641"/>
      <c r="F641"/>
      <c r="G641"/>
      <c r="H641"/>
      <c r="I641"/>
      <c r="J641"/>
      <c r="K641"/>
    </row>
    <row r="642" spans="1:11" x14ac:dyDescent="0.35">
      <c r="A642"/>
      <c r="B642"/>
      <c r="C642"/>
      <c r="D642"/>
      <c r="E642"/>
      <c r="F642"/>
      <c r="G642"/>
      <c r="H642"/>
      <c r="I642"/>
      <c r="J642"/>
      <c r="K642"/>
    </row>
    <row r="643" spans="1:11" x14ac:dyDescent="0.35">
      <c r="A643"/>
      <c r="B643"/>
      <c r="C643"/>
      <c r="D643"/>
      <c r="E643"/>
      <c r="F643"/>
      <c r="G643"/>
      <c r="H643"/>
      <c r="I643"/>
      <c r="J643"/>
      <c r="K643"/>
    </row>
    <row r="644" spans="1:11" x14ac:dyDescent="0.35">
      <c r="A644"/>
      <c r="B644"/>
      <c r="C644"/>
      <c r="D644"/>
      <c r="E644"/>
      <c r="F644"/>
      <c r="G644"/>
      <c r="H644"/>
      <c r="I644"/>
      <c r="J644"/>
      <c r="K644"/>
    </row>
    <row r="645" spans="1:11" x14ac:dyDescent="0.35">
      <c r="A645"/>
      <c r="B645"/>
      <c r="C645"/>
      <c r="D645"/>
      <c r="E645"/>
      <c r="F645"/>
      <c r="G645"/>
      <c r="H645"/>
      <c r="I645"/>
      <c r="J645"/>
      <c r="K645"/>
    </row>
    <row r="646" spans="1:11" x14ac:dyDescent="0.35">
      <c r="A646"/>
      <c r="B646"/>
      <c r="C646"/>
      <c r="D646"/>
      <c r="E646"/>
      <c r="F646"/>
      <c r="G646"/>
      <c r="H646"/>
      <c r="I646"/>
      <c r="J646"/>
      <c r="K646"/>
    </row>
    <row r="647" spans="1:11" x14ac:dyDescent="0.35">
      <c r="A647"/>
      <c r="B647"/>
      <c r="C647"/>
      <c r="D647"/>
      <c r="E647"/>
      <c r="F647"/>
      <c r="G647"/>
      <c r="H647"/>
      <c r="I647"/>
      <c r="J647"/>
      <c r="K647"/>
    </row>
    <row r="648" spans="1:11" x14ac:dyDescent="0.35">
      <c r="A648"/>
      <c r="B648"/>
      <c r="C648"/>
      <c r="D648"/>
      <c r="E648"/>
      <c r="F648"/>
      <c r="G648"/>
      <c r="H648"/>
      <c r="I648"/>
      <c r="J648"/>
      <c r="K648"/>
    </row>
    <row r="649" spans="1:11" x14ac:dyDescent="0.35">
      <c r="A649"/>
      <c r="B649"/>
      <c r="C649"/>
      <c r="D649"/>
      <c r="E649"/>
      <c r="F649"/>
      <c r="G649"/>
      <c r="H649"/>
      <c r="I649"/>
      <c r="J649"/>
      <c r="K649"/>
    </row>
    <row r="650" spans="1:11" x14ac:dyDescent="0.35">
      <c r="A650"/>
      <c r="B650"/>
      <c r="C650"/>
      <c r="D650"/>
      <c r="E650"/>
      <c r="F650"/>
      <c r="G650"/>
      <c r="H650"/>
      <c r="I650"/>
      <c r="J650"/>
      <c r="K650"/>
    </row>
    <row r="651" spans="1:11" x14ac:dyDescent="0.35">
      <c r="A651"/>
      <c r="B651"/>
      <c r="C651"/>
      <c r="D651"/>
      <c r="E651"/>
      <c r="F651"/>
      <c r="G651"/>
      <c r="H651"/>
      <c r="I651"/>
      <c r="J651"/>
      <c r="K651"/>
    </row>
    <row r="652" spans="1:11" x14ac:dyDescent="0.35">
      <c r="A652"/>
      <c r="B652"/>
      <c r="C652"/>
      <c r="D652"/>
      <c r="E652"/>
      <c r="F652"/>
      <c r="G652"/>
      <c r="H652"/>
      <c r="I652"/>
      <c r="J652"/>
      <c r="K652"/>
    </row>
    <row r="653" spans="1:11" x14ac:dyDescent="0.35">
      <c r="A653"/>
      <c r="B653"/>
      <c r="C653"/>
      <c r="D653"/>
      <c r="E653"/>
      <c r="F653"/>
      <c r="G653"/>
      <c r="H653"/>
      <c r="I653"/>
      <c r="J653"/>
      <c r="K653"/>
    </row>
    <row r="654" spans="1:11" x14ac:dyDescent="0.35">
      <c r="A654"/>
      <c r="B654"/>
      <c r="C654"/>
      <c r="D654"/>
      <c r="E654"/>
      <c r="F654"/>
      <c r="G654"/>
      <c r="H654"/>
      <c r="I654"/>
      <c r="J654"/>
      <c r="K654"/>
    </row>
    <row r="655" spans="1:11" x14ac:dyDescent="0.35">
      <c r="A655"/>
      <c r="B655"/>
      <c r="C655"/>
      <c r="D655"/>
      <c r="E655"/>
      <c r="F655"/>
      <c r="G655"/>
      <c r="H655"/>
      <c r="I655"/>
      <c r="J655"/>
      <c r="K655"/>
    </row>
    <row r="656" spans="1:11" x14ac:dyDescent="0.35">
      <c r="A656"/>
      <c r="B656"/>
      <c r="C656"/>
      <c r="D656"/>
      <c r="E656"/>
      <c r="F656"/>
      <c r="G656"/>
      <c r="H656"/>
      <c r="I656"/>
      <c r="J656"/>
      <c r="K656"/>
    </row>
    <row r="657" spans="1:11" x14ac:dyDescent="0.35">
      <c r="A657"/>
      <c r="B657"/>
      <c r="C657"/>
      <c r="D657"/>
      <c r="E657"/>
      <c r="F657"/>
      <c r="G657"/>
      <c r="H657"/>
      <c r="I657"/>
      <c r="J657"/>
      <c r="K657"/>
    </row>
    <row r="658" spans="1:11" x14ac:dyDescent="0.35">
      <c r="A658"/>
      <c r="B658"/>
      <c r="C658"/>
      <c r="D658"/>
      <c r="E658"/>
      <c r="F658"/>
      <c r="G658"/>
      <c r="H658"/>
      <c r="I658"/>
      <c r="J658"/>
      <c r="K658"/>
    </row>
    <row r="659" spans="1:11" x14ac:dyDescent="0.35">
      <c r="A659"/>
      <c r="B659"/>
      <c r="C659"/>
      <c r="D659"/>
      <c r="E659"/>
      <c r="F659"/>
      <c r="G659"/>
      <c r="H659"/>
      <c r="I659"/>
      <c r="J659"/>
      <c r="K659"/>
    </row>
    <row r="660" spans="1:11" x14ac:dyDescent="0.35">
      <c r="A660"/>
      <c r="B660"/>
      <c r="C660"/>
      <c r="D660"/>
      <c r="E660"/>
      <c r="F660"/>
      <c r="G660"/>
      <c r="H660"/>
      <c r="I660"/>
      <c r="J660"/>
      <c r="K660"/>
    </row>
    <row r="661" spans="1:11" x14ac:dyDescent="0.35">
      <c r="A661"/>
      <c r="B661"/>
      <c r="C661"/>
      <c r="D661"/>
      <c r="E661"/>
      <c r="F661"/>
      <c r="G661"/>
      <c r="H661"/>
      <c r="I661"/>
      <c r="J661"/>
      <c r="K661"/>
    </row>
    <row r="662" spans="1:11" x14ac:dyDescent="0.35">
      <c r="A662"/>
      <c r="B662"/>
      <c r="C662"/>
      <c r="D662"/>
      <c r="E662"/>
      <c r="F662"/>
      <c r="G662"/>
      <c r="H662"/>
      <c r="I662"/>
      <c r="J662"/>
      <c r="K662"/>
    </row>
    <row r="663" spans="1:11" x14ac:dyDescent="0.35">
      <c r="A663"/>
      <c r="B663"/>
      <c r="C663"/>
      <c r="D663"/>
      <c r="E663"/>
      <c r="F663"/>
      <c r="G663"/>
      <c r="H663"/>
      <c r="I663"/>
      <c r="J663"/>
      <c r="K663"/>
    </row>
    <row r="664" spans="1:11" x14ac:dyDescent="0.35">
      <c r="A664"/>
      <c r="B664"/>
      <c r="C664"/>
      <c r="D664"/>
      <c r="E664"/>
      <c r="F664"/>
      <c r="G664"/>
      <c r="H664"/>
      <c r="I664"/>
      <c r="J664"/>
      <c r="K664"/>
    </row>
    <row r="665" spans="1:11" x14ac:dyDescent="0.35">
      <c r="A665"/>
      <c r="B665"/>
      <c r="C665"/>
      <c r="D665"/>
      <c r="E665"/>
      <c r="F665"/>
      <c r="G665"/>
      <c r="H665"/>
      <c r="I665"/>
      <c r="J665"/>
      <c r="K665"/>
    </row>
    <row r="666" spans="1:11" x14ac:dyDescent="0.35">
      <c r="A666"/>
      <c r="B666"/>
      <c r="C666"/>
      <c r="D666"/>
      <c r="E666"/>
      <c r="F666"/>
      <c r="G666"/>
      <c r="H666"/>
      <c r="I666"/>
      <c r="J666"/>
      <c r="K666"/>
    </row>
    <row r="667" spans="1:11" x14ac:dyDescent="0.35">
      <c r="A667"/>
      <c r="B667"/>
      <c r="C667"/>
      <c r="D667"/>
      <c r="E667"/>
      <c r="F667"/>
      <c r="G667"/>
      <c r="H667"/>
      <c r="I667"/>
      <c r="J667"/>
      <c r="K667"/>
    </row>
    <row r="668" spans="1:11" x14ac:dyDescent="0.35">
      <c r="B668" s="52" t="s">
        <v>411</v>
      </c>
      <c r="C668" s="52" t="s">
        <v>281</v>
      </c>
      <c r="E668" s="76">
        <v>1</v>
      </c>
      <c r="F668" s="53">
        <v>41.29</v>
      </c>
      <c r="G668" s="53">
        <f>SUM(E668*F668)</f>
        <v>41.29</v>
      </c>
    </row>
    <row r="698" spans="7:7" x14ac:dyDescent="0.35">
      <c r="G698" s="54" t="s">
        <v>403</v>
      </c>
    </row>
    <row r="711" spans="7:7" x14ac:dyDescent="0.35">
      <c r="G711" s="54">
        <f>SUM(G708:G710)</f>
        <v>0</v>
      </c>
    </row>
    <row r="713" spans="7:7" x14ac:dyDescent="0.35">
      <c r="G713" s="54">
        <f>SUM(G703:G712)</f>
        <v>0</v>
      </c>
    </row>
    <row r="715" spans="7:7" x14ac:dyDescent="0.35">
      <c r="G715" s="54">
        <f>SUM(G705:G714)</f>
        <v>0</v>
      </c>
    </row>
    <row r="717" spans="7:7" x14ac:dyDescent="0.35">
      <c r="G717" s="54">
        <f>SUM(G707:G716)</f>
        <v>0</v>
      </c>
    </row>
    <row r="719" spans="7:7" x14ac:dyDescent="0.35">
      <c r="G719" s="54">
        <f>SUM(G711:G718)</f>
        <v>0</v>
      </c>
    </row>
    <row r="721" spans="2:7" x14ac:dyDescent="0.35">
      <c r="G721" s="54">
        <f>SUM(G712:G720)</f>
        <v>0</v>
      </c>
    </row>
    <row r="722" spans="2:7" x14ac:dyDescent="0.35">
      <c r="G722" s="54">
        <f>SUM(G713:G721)</f>
        <v>0</v>
      </c>
    </row>
    <row r="723" spans="2:7" x14ac:dyDescent="0.35">
      <c r="B723" s="51"/>
      <c r="G723" s="54">
        <f>SUM(G718:G722)</f>
        <v>0</v>
      </c>
    </row>
    <row r="725" spans="2:7" x14ac:dyDescent="0.35">
      <c r="B725" s="51"/>
      <c r="G725" s="54">
        <f>SUM(G720:G724)</f>
        <v>0</v>
      </c>
    </row>
    <row r="726" spans="2:7" x14ac:dyDescent="0.35">
      <c r="B726" s="51"/>
      <c r="G726" s="54">
        <f>SUM(G721:G725)</f>
        <v>0</v>
      </c>
    </row>
    <row r="729" spans="2:7" x14ac:dyDescent="0.35">
      <c r="G729" s="54">
        <f>SUM(G722:G728)</f>
        <v>0</v>
      </c>
    </row>
    <row r="731" spans="2:7" x14ac:dyDescent="0.35">
      <c r="B731" s="51"/>
      <c r="G731" s="54">
        <f>SUM(G724:G730)</f>
        <v>0</v>
      </c>
    </row>
    <row r="732" spans="2:7" x14ac:dyDescent="0.35">
      <c r="B732" s="51"/>
      <c r="G732" s="54">
        <f>SUM(G725:G731)</f>
        <v>0</v>
      </c>
    </row>
    <row r="734" spans="2:7" x14ac:dyDescent="0.35">
      <c r="G734" s="54">
        <f>SUM(G729:G733)</f>
        <v>0</v>
      </c>
    </row>
    <row r="735" spans="2:7" x14ac:dyDescent="0.35">
      <c r="G735" s="54">
        <f>SUM(G730:G734)</f>
        <v>0</v>
      </c>
    </row>
    <row r="736" spans="2:7" x14ac:dyDescent="0.35">
      <c r="G736" s="54">
        <f>SUM(G731:G735)</f>
        <v>0</v>
      </c>
    </row>
    <row r="738" spans="2:7" x14ac:dyDescent="0.35">
      <c r="B738" s="59"/>
      <c r="C738" s="46"/>
      <c r="D738" s="60"/>
      <c r="E738" s="46"/>
      <c r="F738" s="46"/>
      <c r="G738" s="46"/>
    </row>
    <row r="739" spans="2:7" x14ac:dyDescent="0.35">
      <c r="G739" s="54">
        <f>SUM(G730:G738)</f>
        <v>0</v>
      </c>
    </row>
    <row r="741" spans="2:7" x14ac:dyDescent="0.35">
      <c r="B741" s="59"/>
      <c r="C741" s="46"/>
      <c r="D741" s="60"/>
      <c r="E741" s="46"/>
      <c r="F741" s="46"/>
      <c r="G741" s="46"/>
    </row>
    <row r="742" spans="2:7" x14ac:dyDescent="0.35">
      <c r="G742" s="54">
        <f>SUM(G731:G741)</f>
        <v>0</v>
      </c>
    </row>
    <row r="743" spans="2:7" x14ac:dyDescent="0.35">
      <c r="G743" s="54"/>
    </row>
    <row r="744" spans="2:7" x14ac:dyDescent="0.35">
      <c r="G744" s="54">
        <f>SUM(G738:G743)</f>
        <v>0</v>
      </c>
    </row>
    <row r="745" spans="2:7" x14ac:dyDescent="0.35">
      <c r="B745" s="59"/>
      <c r="C745" s="46"/>
      <c r="D745" s="60"/>
      <c r="E745" s="46"/>
      <c r="F745" s="46"/>
      <c r="G745" s="46"/>
    </row>
    <row r="746" spans="2:7" x14ac:dyDescent="0.35">
      <c r="B746" s="52"/>
      <c r="C746" s="52"/>
      <c r="F746" s="53"/>
      <c r="G746" s="54"/>
    </row>
    <row r="747" spans="2:7" x14ac:dyDescent="0.35">
      <c r="C747" s="52"/>
      <c r="G747" s="54">
        <f>SUM(E747*F747)</f>
        <v>0</v>
      </c>
    </row>
    <row r="748" spans="2:7" x14ac:dyDescent="0.35">
      <c r="G748" s="54">
        <f>SUM(G736:G747)</f>
        <v>0</v>
      </c>
    </row>
    <row r="750" spans="2:7" x14ac:dyDescent="0.35">
      <c r="B750" s="59"/>
      <c r="C750" s="46"/>
      <c r="D750" s="60"/>
      <c r="E750" s="46"/>
      <c r="F750" s="46"/>
      <c r="G750" s="54"/>
    </row>
    <row r="751" spans="2:7" x14ac:dyDescent="0.35">
      <c r="B751" s="52"/>
      <c r="C751" s="52"/>
      <c r="F751" s="53"/>
      <c r="G751" s="54"/>
    </row>
    <row r="752" spans="2:7" x14ac:dyDescent="0.35">
      <c r="C752" s="52"/>
      <c r="G752" s="54">
        <f>SUM(G741:G751)</f>
        <v>0</v>
      </c>
    </row>
    <row r="753" spans="2:11" x14ac:dyDescent="0.35">
      <c r="C753" s="52"/>
      <c r="G753" s="54"/>
    </row>
    <row r="754" spans="2:11" x14ac:dyDescent="0.35">
      <c r="B754" s="59"/>
      <c r="C754" s="46"/>
      <c r="D754" s="60"/>
      <c r="E754" s="46"/>
      <c r="F754" s="46"/>
      <c r="G754" s="46"/>
    </row>
    <row r="755" spans="2:11" x14ac:dyDescent="0.35">
      <c r="G755" s="54">
        <f>SUM(G745:G754)</f>
        <v>0</v>
      </c>
    </row>
    <row r="757" spans="2:11" x14ac:dyDescent="0.35">
      <c r="B757" s="59"/>
      <c r="C757" s="46"/>
      <c r="D757" s="60"/>
      <c r="E757" s="46"/>
      <c r="F757" s="46"/>
      <c r="G757" s="46"/>
    </row>
    <row r="758" spans="2:11" x14ac:dyDescent="0.35">
      <c r="G758" s="54">
        <f>SUM(G749:G757)</f>
        <v>0</v>
      </c>
    </row>
    <row r="759" spans="2:11" x14ac:dyDescent="0.35">
      <c r="B759" s="59"/>
      <c r="C759" s="46"/>
      <c r="D759" s="60"/>
      <c r="E759" s="46"/>
      <c r="F759" s="46"/>
      <c r="G759" s="46"/>
    </row>
    <row r="760" spans="2:11" x14ac:dyDescent="0.35">
      <c r="G760" s="54">
        <f>SUM(G754:G759)</f>
        <v>0</v>
      </c>
      <c r="I760" s="76" t="s">
        <v>626</v>
      </c>
    </row>
    <row r="762" spans="2:11" x14ac:dyDescent="0.35">
      <c r="G762" s="54"/>
    </row>
    <row r="764" spans="2:11" x14ac:dyDescent="0.35">
      <c r="G764" s="54">
        <f>SUM(G754:G763)</f>
        <v>0</v>
      </c>
      <c r="K764" s="76" t="s">
        <v>282</v>
      </c>
    </row>
    <row r="765" spans="2:11" x14ac:dyDescent="0.35">
      <c r="G765" s="54">
        <f>SUM(G762:G764)</f>
        <v>0</v>
      </c>
    </row>
    <row r="768" spans="2:11" x14ac:dyDescent="0.35">
      <c r="G768" s="54">
        <f>SUM(G764:G767)</f>
        <v>0</v>
      </c>
    </row>
    <row r="770" spans="1:7" x14ac:dyDescent="0.35">
      <c r="G770" s="54">
        <f>SUM(G764:G769)</f>
        <v>0</v>
      </c>
    </row>
    <row r="771" spans="1:7" x14ac:dyDescent="0.35">
      <c r="G771" s="54">
        <f>SUM(G766:G770)</f>
        <v>0</v>
      </c>
    </row>
    <row r="772" spans="1:7" x14ac:dyDescent="0.35">
      <c r="B772" s="52"/>
      <c r="C772" s="52"/>
      <c r="F772" s="53"/>
      <c r="G772" s="53"/>
    </row>
    <row r="777" spans="1:7" x14ac:dyDescent="0.35">
      <c r="A777" s="52"/>
      <c r="B777" s="51"/>
    </row>
    <row r="778" spans="1:7" x14ac:dyDescent="0.35">
      <c r="B778" s="52"/>
      <c r="F778" s="53"/>
      <c r="G778" s="53"/>
    </row>
    <row r="780" spans="1:7" x14ac:dyDescent="0.35">
      <c r="G780" s="54">
        <f>SUM(G773:G777)</f>
        <v>0</v>
      </c>
    </row>
    <row r="782" spans="1:7" x14ac:dyDescent="0.35">
      <c r="A782" s="63"/>
      <c r="B782" s="56"/>
      <c r="C782" s="52"/>
    </row>
    <row r="789" spans="7:7" x14ac:dyDescent="0.35">
      <c r="G789" s="54">
        <f>SUM(G786:G788)</f>
        <v>0</v>
      </c>
    </row>
    <row r="791" spans="7:7" x14ac:dyDescent="0.35">
      <c r="G791" s="54">
        <f>SUM(G788:G790)</f>
        <v>0</v>
      </c>
    </row>
    <row r="793" spans="7:7" x14ac:dyDescent="0.35">
      <c r="G793" s="54">
        <f>SUM(G790:G792)</f>
        <v>0</v>
      </c>
    </row>
    <row r="795" spans="7:7" x14ac:dyDescent="0.35">
      <c r="G795" s="54">
        <f>SUM(G792:G794)</f>
        <v>0</v>
      </c>
    </row>
    <row r="799" spans="7:7" x14ac:dyDescent="0.35">
      <c r="G799" s="54">
        <f>SUM(G796:G798)</f>
        <v>0</v>
      </c>
    </row>
    <row r="801" spans="7:7" x14ac:dyDescent="0.35">
      <c r="G801" s="54">
        <f>SUM(G798:G800)</f>
        <v>0</v>
      </c>
    </row>
    <row r="803" spans="7:7" x14ac:dyDescent="0.35">
      <c r="G803" s="54">
        <f>SUM(G800:G802)</f>
        <v>0</v>
      </c>
    </row>
    <row r="804" spans="7:7" x14ac:dyDescent="0.35">
      <c r="G804" s="54">
        <f>SUM(G801:G803)</f>
        <v>0</v>
      </c>
    </row>
    <row r="806" spans="7:7" x14ac:dyDescent="0.35">
      <c r="G806" s="54">
        <f>SUM(G803:G805)</f>
        <v>0</v>
      </c>
    </row>
    <row r="808" spans="7:7" x14ac:dyDescent="0.35">
      <c r="G808" s="54">
        <f>SUM(G805:G807)</f>
        <v>0</v>
      </c>
    </row>
    <row r="810" spans="7:7" x14ac:dyDescent="0.35">
      <c r="G810" s="54">
        <f>SUM(G807:G809)</f>
        <v>0</v>
      </c>
    </row>
    <row r="812" spans="7:7" x14ac:dyDescent="0.35">
      <c r="G812" s="54">
        <f>SUM(G809:G811)</f>
        <v>0</v>
      </c>
    </row>
    <row r="814" spans="7:7" x14ac:dyDescent="0.35">
      <c r="G814" s="54">
        <f>SUM(G811:G813)</f>
        <v>0</v>
      </c>
    </row>
    <row r="816" spans="7:7" x14ac:dyDescent="0.35">
      <c r="G816" s="54">
        <f>SUM(G813:G815)</f>
        <v>0</v>
      </c>
    </row>
    <row r="818" spans="7:7" x14ac:dyDescent="0.35">
      <c r="G818" s="54">
        <f>SUM(G815:G817)</f>
        <v>0</v>
      </c>
    </row>
    <row r="820" spans="7:7" x14ac:dyDescent="0.35">
      <c r="G820" s="54">
        <f>SUM(G817:G819)</f>
        <v>0</v>
      </c>
    </row>
    <row r="822" spans="7:7" x14ac:dyDescent="0.35">
      <c r="G822" s="54">
        <f>SUM(G819:G821)</f>
        <v>0</v>
      </c>
    </row>
    <row r="824" spans="7:7" x14ac:dyDescent="0.35">
      <c r="G824" s="54">
        <f>SUM(G821:G823)</f>
        <v>0</v>
      </c>
    </row>
    <row r="826" spans="7:7" x14ac:dyDescent="0.35">
      <c r="G826" s="54">
        <f>SUM(G822:G825)</f>
        <v>0</v>
      </c>
    </row>
    <row r="828" spans="7:7" x14ac:dyDescent="0.35">
      <c r="G828" s="54">
        <f>SUM(G824:G827)</f>
        <v>0</v>
      </c>
    </row>
    <row r="830" spans="7:7" x14ac:dyDescent="0.35">
      <c r="G830" s="54">
        <f>SUM(G826:G829)</f>
        <v>0</v>
      </c>
    </row>
    <row r="832" spans="7:7" x14ac:dyDescent="0.35">
      <c r="G832" s="54">
        <f>SUM(G828:G831)</f>
        <v>0</v>
      </c>
    </row>
    <row r="834" spans="7:7" x14ac:dyDescent="0.35">
      <c r="G834" s="54">
        <f>SUM(G830:G833)</f>
        <v>0</v>
      </c>
    </row>
    <row r="836" spans="7:7" x14ac:dyDescent="0.35">
      <c r="G836" s="54">
        <f>SUM(G832:G835)</f>
        <v>0</v>
      </c>
    </row>
    <row r="838" spans="7:7" x14ac:dyDescent="0.35">
      <c r="G838" s="54">
        <f>SUM(G834:G837)</f>
        <v>0</v>
      </c>
    </row>
    <row r="840" spans="7:7" x14ac:dyDescent="0.35">
      <c r="G840" s="54">
        <f>SUM(G836:G839)</f>
        <v>0</v>
      </c>
    </row>
    <row r="842" spans="7:7" x14ac:dyDescent="0.35">
      <c r="G842" s="54">
        <f>SUM(G838:G841)</f>
        <v>0</v>
      </c>
    </row>
    <row r="844" spans="7:7" x14ac:dyDescent="0.35">
      <c r="G844" s="54">
        <f>SUM(G840:G843)</f>
        <v>0</v>
      </c>
    </row>
    <row r="846" spans="7:7" x14ac:dyDescent="0.35">
      <c r="G846" s="54">
        <f>SUM(G842:G845)</f>
        <v>0</v>
      </c>
    </row>
    <row r="848" spans="7:7" x14ac:dyDescent="0.35">
      <c r="G848" s="54">
        <f>SUM(G842:G847)</f>
        <v>0</v>
      </c>
    </row>
    <row r="850" spans="1:7" x14ac:dyDescent="0.35">
      <c r="G850" s="54">
        <f>SUM(G844:G849)</f>
        <v>0</v>
      </c>
    </row>
    <row r="852" spans="1:7" x14ac:dyDescent="0.35">
      <c r="G852" s="54">
        <f>SUM(G847:G851)</f>
        <v>0</v>
      </c>
    </row>
    <row r="854" spans="1:7" x14ac:dyDescent="0.35">
      <c r="G854" s="54">
        <f>SUM(G850:G853)</f>
        <v>0</v>
      </c>
    </row>
    <row r="855" spans="1:7" ht="15" thickBot="1" x14ac:dyDescent="0.4">
      <c r="A855" s="93"/>
      <c r="B855" s="95"/>
      <c r="C855" s="95"/>
      <c r="D855" s="97"/>
    </row>
    <row r="856" spans="1:7" ht="15" thickBot="1" x14ac:dyDescent="0.4">
      <c r="A856" s="93"/>
      <c r="B856" s="95"/>
      <c r="C856" s="95"/>
      <c r="D856" s="97"/>
      <c r="G856" s="54">
        <f>SUM(G851:G854)</f>
        <v>0</v>
      </c>
    </row>
    <row r="857" spans="1:7" ht="15" thickBot="1" x14ac:dyDescent="0.4">
      <c r="A857" s="93"/>
      <c r="B857" s="95"/>
      <c r="C857" s="95"/>
      <c r="D857" s="97"/>
    </row>
    <row r="858" spans="1:7" ht="15" thickBot="1" x14ac:dyDescent="0.4">
      <c r="A858" s="93"/>
      <c r="B858" s="95"/>
      <c r="C858" s="95"/>
      <c r="D858" s="97"/>
      <c r="G858" s="54">
        <f>SUM(G854:G856)</f>
        <v>0</v>
      </c>
    </row>
    <row r="859" spans="1:7" ht="15" thickBot="1" x14ac:dyDescent="0.4">
      <c r="A859" s="93"/>
      <c r="B859" s="95"/>
      <c r="C859" s="95"/>
      <c r="D859" s="97"/>
      <c r="G859" s="54"/>
    </row>
    <row r="860" spans="1:7" x14ac:dyDescent="0.35">
      <c r="A860" s="94"/>
      <c r="B860" s="96"/>
      <c r="C860" s="96"/>
      <c r="D860" s="98"/>
    </row>
  </sheetData>
  <sortState xmlns:xlrd2="http://schemas.microsoft.com/office/spreadsheetml/2017/richdata2" ref="A2:K860">
    <sortCondition ref="D2:D860"/>
  </sortState>
  <conditionalFormatting sqref="A273">
    <cfRule type="duplicateValues" dxfId="28" priority="49" stopIfTrue="1"/>
  </conditionalFormatting>
  <conditionalFormatting sqref="A280">
    <cfRule type="duplicateValues" dxfId="27" priority="48" stopIfTrue="1"/>
  </conditionalFormatting>
  <conditionalFormatting sqref="A669">
    <cfRule type="duplicateValues" dxfId="26" priority="27" stopIfTrue="1"/>
  </conditionalFormatting>
  <conditionalFormatting sqref="A675">
    <cfRule type="duplicateValues" dxfId="25" priority="26" stopIfTrue="1"/>
  </conditionalFormatting>
  <conditionalFormatting sqref="A681">
    <cfRule type="duplicateValues" dxfId="24" priority="25" stopIfTrue="1"/>
  </conditionalFormatting>
  <conditionalFormatting sqref="A687">
    <cfRule type="duplicateValues" dxfId="23" priority="24" stopIfTrue="1"/>
  </conditionalFormatting>
  <conditionalFormatting sqref="A693">
    <cfRule type="duplicateValues" dxfId="22" priority="23" stopIfTrue="1"/>
  </conditionalFormatting>
  <conditionalFormatting sqref="A699">
    <cfRule type="duplicateValues" dxfId="21" priority="22" stopIfTrue="1"/>
  </conditionalFormatting>
  <conditionalFormatting sqref="A705">
    <cfRule type="duplicateValues" dxfId="20" priority="21" stopIfTrue="1"/>
  </conditionalFormatting>
  <conditionalFormatting sqref="A711">
    <cfRule type="duplicateValues" dxfId="19" priority="20" stopIfTrue="1"/>
  </conditionalFormatting>
  <conditionalFormatting sqref="A717">
    <cfRule type="duplicateValues" dxfId="18" priority="19" stopIfTrue="1"/>
  </conditionalFormatting>
  <conditionalFormatting sqref="A723">
    <cfRule type="duplicateValues" dxfId="17" priority="18" stopIfTrue="1"/>
  </conditionalFormatting>
  <conditionalFormatting sqref="A729">
    <cfRule type="duplicateValues" dxfId="16" priority="17" stopIfTrue="1"/>
  </conditionalFormatting>
  <conditionalFormatting sqref="A736">
    <cfRule type="duplicateValues" dxfId="15" priority="16" stopIfTrue="1"/>
  </conditionalFormatting>
  <conditionalFormatting sqref="A743">
    <cfRule type="duplicateValues" dxfId="14" priority="15" stopIfTrue="1"/>
  </conditionalFormatting>
  <conditionalFormatting sqref="A750">
    <cfRule type="duplicateValues" dxfId="13" priority="14" stopIfTrue="1"/>
  </conditionalFormatting>
  <conditionalFormatting sqref="A757">
    <cfRule type="duplicateValues" dxfId="12" priority="13" stopIfTrue="1"/>
  </conditionalFormatting>
  <conditionalFormatting sqref="A764">
    <cfRule type="duplicateValues" dxfId="11" priority="12" stopIfTrue="1"/>
  </conditionalFormatting>
  <conditionalFormatting sqref="A771">
    <cfRule type="duplicateValues" dxfId="10" priority="11" stopIfTrue="1"/>
  </conditionalFormatting>
  <conditionalFormatting sqref="A778">
    <cfRule type="duplicateValues" dxfId="9" priority="10" stopIfTrue="1"/>
  </conditionalFormatting>
  <conditionalFormatting sqref="A785">
    <cfRule type="duplicateValues" dxfId="8" priority="9" stopIfTrue="1"/>
  </conditionalFormatting>
  <conditionalFormatting sqref="A792">
    <cfRule type="duplicateValues" dxfId="7" priority="8" stopIfTrue="1"/>
  </conditionalFormatting>
  <conditionalFormatting sqref="A799">
    <cfRule type="duplicateValues" dxfId="6" priority="7" stopIfTrue="1"/>
  </conditionalFormatting>
  <conditionalFormatting sqref="A806">
    <cfRule type="duplicateValues" dxfId="5" priority="6" stopIfTrue="1"/>
  </conditionalFormatting>
  <conditionalFormatting sqref="A815">
    <cfRule type="duplicateValues" dxfId="4" priority="5" stopIfTrue="1"/>
  </conditionalFormatting>
  <conditionalFormatting sqref="A824">
    <cfRule type="duplicateValues" dxfId="3" priority="4" stopIfTrue="1"/>
  </conditionalFormatting>
  <conditionalFormatting sqref="A832">
    <cfRule type="duplicateValues" dxfId="2" priority="3" stopIfTrue="1"/>
  </conditionalFormatting>
  <conditionalFormatting sqref="A839">
    <cfRule type="duplicateValues" dxfId="1" priority="2" stopIfTrue="1"/>
  </conditionalFormatting>
  <conditionalFormatting sqref="A847">
    <cfRule type="duplicateValues" dxfId="0" priority="1" stopIfTrue="1"/>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5"/>
  <sheetViews>
    <sheetView workbookViewId="0">
      <selection activeCell="B6" sqref="B6"/>
    </sheetView>
  </sheetViews>
  <sheetFormatPr defaultRowHeight="14.5" x14ac:dyDescent="0.35"/>
  <cols>
    <col min="1" max="1" width="27.1796875" bestFit="1" customWidth="1"/>
    <col min="2" max="2" width="11.54296875" style="27" customWidth="1"/>
  </cols>
  <sheetData>
    <row r="1" spans="1:3" s="2" customFormat="1" ht="18.5" x14ac:dyDescent="0.45">
      <c r="A1" s="2" t="s">
        <v>218</v>
      </c>
      <c r="B1" s="28"/>
    </row>
    <row r="3" spans="1:3" s="1" customFormat="1" x14ac:dyDescent="0.35">
      <c r="A3" s="1" t="s">
        <v>215</v>
      </c>
      <c r="B3" s="29" t="s">
        <v>217</v>
      </c>
    </row>
    <row r="4" spans="1:3" x14ac:dyDescent="0.35">
      <c r="A4" t="s">
        <v>24</v>
      </c>
      <c r="B4" s="27">
        <v>350</v>
      </c>
      <c r="C4" t="s">
        <v>219</v>
      </c>
    </row>
    <row r="5" spans="1:3" x14ac:dyDescent="0.35">
      <c r="A5" t="s">
        <v>23</v>
      </c>
      <c r="B5" s="27">
        <v>350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0000"/>
  </sheetPr>
  <dimension ref="A1:B2"/>
  <sheetViews>
    <sheetView workbookViewId="0">
      <selection activeCell="B6" sqref="B6"/>
    </sheetView>
  </sheetViews>
  <sheetFormatPr defaultRowHeight="14.5" x14ac:dyDescent="0.35"/>
  <cols>
    <col min="1" max="1" width="28.7265625" customWidth="1"/>
    <col min="2" max="2" width="51.7265625" style="7" bestFit="1" customWidth="1"/>
  </cols>
  <sheetData>
    <row r="1" spans="1:2" x14ac:dyDescent="0.35">
      <c r="A1" t="s">
        <v>220</v>
      </c>
    </row>
    <row r="2" spans="1:2" x14ac:dyDescent="0.35">
      <c r="A2" t="s">
        <v>221</v>
      </c>
      <c r="B2" s="8" t="s">
        <v>874</v>
      </c>
    </row>
  </sheetData>
  <sortState xmlns:xlrd2="http://schemas.microsoft.com/office/spreadsheetml/2017/richdata2" ref="A1:B2">
    <sortCondition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C5"/>
  <sheetViews>
    <sheetView workbookViewId="0">
      <selection activeCell="B2" sqref="B2:B5"/>
    </sheetView>
  </sheetViews>
  <sheetFormatPr defaultColWidth="9.26953125" defaultRowHeight="14.5" x14ac:dyDescent="0.35"/>
  <cols>
    <col min="1" max="1" width="20.1796875" bestFit="1" customWidth="1"/>
    <col min="2" max="2" width="9" bestFit="1" customWidth="1"/>
    <col min="3" max="3" width="39.1796875" bestFit="1" customWidth="1"/>
  </cols>
  <sheetData>
    <row r="1" spans="1:3" x14ac:dyDescent="0.35">
      <c r="C1" s="3" t="s">
        <v>873</v>
      </c>
    </row>
    <row r="2" spans="1:3" x14ac:dyDescent="0.35">
      <c r="A2" t="s">
        <v>34</v>
      </c>
      <c r="B2" s="7"/>
      <c r="C2" s="3" t="s">
        <v>869</v>
      </c>
    </row>
    <row r="3" spans="1:3" x14ac:dyDescent="0.35">
      <c r="A3" t="s">
        <v>31</v>
      </c>
      <c r="B3" s="7"/>
      <c r="C3" s="3" t="s">
        <v>870</v>
      </c>
    </row>
    <row r="4" spans="1:3" x14ac:dyDescent="0.35">
      <c r="A4" t="s">
        <v>32</v>
      </c>
      <c r="B4" s="7"/>
      <c r="C4" s="3" t="s">
        <v>871</v>
      </c>
    </row>
    <row r="5" spans="1:3" x14ac:dyDescent="0.35">
      <c r="A5" t="s">
        <v>33</v>
      </c>
      <c r="B5" s="7"/>
      <c r="C5" s="3" t="s">
        <v>872</v>
      </c>
    </row>
  </sheetData>
  <sortState xmlns:xlrd2="http://schemas.microsoft.com/office/spreadsheetml/2017/richdata2" ref="A1:B4">
    <sortCondition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139"/>
  <sheetViews>
    <sheetView workbookViewId="0">
      <selection sqref="A1:A139"/>
    </sheetView>
  </sheetViews>
  <sheetFormatPr defaultRowHeight="14.5" x14ac:dyDescent="0.35"/>
  <sheetData>
    <row r="1" spans="1:1" x14ac:dyDescent="0.35">
      <c r="A1" t="s">
        <v>63</v>
      </c>
    </row>
    <row r="2" spans="1:1" x14ac:dyDescent="0.35">
      <c r="A2" t="s">
        <v>64</v>
      </c>
    </row>
    <row r="3" spans="1:1" x14ac:dyDescent="0.35">
      <c r="A3" t="s">
        <v>65</v>
      </c>
    </row>
    <row r="4" spans="1:1" x14ac:dyDescent="0.35">
      <c r="A4" t="s">
        <v>66</v>
      </c>
    </row>
    <row r="5" spans="1:1" x14ac:dyDescent="0.35">
      <c r="A5" t="s">
        <v>67</v>
      </c>
    </row>
    <row r="6" spans="1:1" x14ac:dyDescent="0.35">
      <c r="A6" t="s">
        <v>68</v>
      </c>
    </row>
    <row r="7" spans="1:1" x14ac:dyDescent="0.35">
      <c r="A7" t="s">
        <v>69</v>
      </c>
    </row>
    <row r="8" spans="1:1" x14ac:dyDescent="0.35">
      <c r="A8" t="s">
        <v>70</v>
      </c>
    </row>
    <row r="9" spans="1:1" x14ac:dyDescent="0.35">
      <c r="A9" t="s">
        <v>71</v>
      </c>
    </row>
    <row r="10" spans="1:1" x14ac:dyDescent="0.35">
      <c r="A10" t="s">
        <v>72</v>
      </c>
    </row>
    <row r="11" spans="1:1" x14ac:dyDescent="0.35">
      <c r="A11" t="s">
        <v>73</v>
      </c>
    </row>
    <row r="12" spans="1:1" x14ac:dyDescent="0.35">
      <c r="A12" t="s">
        <v>74</v>
      </c>
    </row>
    <row r="13" spans="1:1" x14ac:dyDescent="0.35">
      <c r="A13" t="s">
        <v>75</v>
      </c>
    </row>
    <row r="14" spans="1:1" x14ac:dyDescent="0.35">
      <c r="A14" t="s">
        <v>76</v>
      </c>
    </row>
    <row r="15" spans="1:1" x14ac:dyDescent="0.35">
      <c r="A15" t="s">
        <v>77</v>
      </c>
    </row>
    <row r="16" spans="1:1" x14ac:dyDescent="0.35">
      <c r="A16" t="s">
        <v>78</v>
      </c>
    </row>
    <row r="17" spans="1:1" x14ac:dyDescent="0.35">
      <c r="A17" t="s">
        <v>79</v>
      </c>
    </row>
    <row r="18" spans="1:1" x14ac:dyDescent="0.35">
      <c r="A18" t="s">
        <v>80</v>
      </c>
    </row>
    <row r="19" spans="1:1" x14ac:dyDescent="0.35">
      <c r="A19" t="s">
        <v>81</v>
      </c>
    </row>
    <row r="20" spans="1:1" x14ac:dyDescent="0.35">
      <c r="A20" t="s">
        <v>82</v>
      </c>
    </row>
    <row r="21" spans="1:1" x14ac:dyDescent="0.35">
      <c r="A21" t="s">
        <v>83</v>
      </c>
    </row>
    <row r="22" spans="1:1" x14ac:dyDescent="0.35">
      <c r="A22" t="s">
        <v>84</v>
      </c>
    </row>
    <row r="23" spans="1:1" x14ac:dyDescent="0.35">
      <c r="A23" t="s">
        <v>85</v>
      </c>
    </row>
    <row r="24" spans="1:1" x14ac:dyDescent="0.35">
      <c r="A24" t="s">
        <v>86</v>
      </c>
    </row>
    <row r="25" spans="1:1" x14ac:dyDescent="0.35">
      <c r="A25" t="s">
        <v>87</v>
      </c>
    </row>
    <row r="26" spans="1:1" x14ac:dyDescent="0.35">
      <c r="A26" t="s">
        <v>88</v>
      </c>
    </row>
    <row r="27" spans="1:1" x14ac:dyDescent="0.35">
      <c r="A27" t="s">
        <v>89</v>
      </c>
    </row>
    <row r="28" spans="1:1" x14ac:dyDescent="0.35">
      <c r="A28" t="s">
        <v>90</v>
      </c>
    </row>
    <row r="29" spans="1:1" x14ac:dyDescent="0.35">
      <c r="A29" t="s">
        <v>91</v>
      </c>
    </row>
    <row r="30" spans="1:1" x14ac:dyDescent="0.35">
      <c r="A30" t="s">
        <v>92</v>
      </c>
    </row>
    <row r="31" spans="1:1" x14ac:dyDescent="0.35">
      <c r="A31" t="s">
        <v>93</v>
      </c>
    </row>
    <row r="32" spans="1:1" x14ac:dyDescent="0.35">
      <c r="A32" t="s">
        <v>94</v>
      </c>
    </row>
    <row r="33" spans="1:1" x14ac:dyDescent="0.35">
      <c r="A33" t="s">
        <v>95</v>
      </c>
    </row>
    <row r="34" spans="1:1" x14ac:dyDescent="0.35">
      <c r="A34" t="s">
        <v>96</v>
      </c>
    </row>
    <row r="35" spans="1:1" x14ac:dyDescent="0.35">
      <c r="A35" t="s">
        <v>97</v>
      </c>
    </row>
    <row r="36" spans="1:1" x14ac:dyDescent="0.35">
      <c r="A36" t="s">
        <v>98</v>
      </c>
    </row>
    <row r="37" spans="1:1" x14ac:dyDescent="0.35">
      <c r="A37" t="s">
        <v>99</v>
      </c>
    </row>
    <row r="38" spans="1:1" x14ac:dyDescent="0.35">
      <c r="A38" t="s">
        <v>100</v>
      </c>
    </row>
    <row r="39" spans="1:1" x14ac:dyDescent="0.35">
      <c r="A39" t="s">
        <v>101</v>
      </c>
    </row>
    <row r="40" spans="1:1" x14ac:dyDescent="0.35">
      <c r="A40" t="s">
        <v>102</v>
      </c>
    </row>
    <row r="41" spans="1:1" x14ac:dyDescent="0.35">
      <c r="A41" t="s">
        <v>103</v>
      </c>
    </row>
    <row r="42" spans="1:1" x14ac:dyDescent="0.35">
      <c r="A42" t="s">
        <v>104</v>
      </c>
    </row>
    <row r="43" spans="1:1" x14ac:dyDescent="0.35">
      <c r="A43" t="s">
        <v>105</v>
      </c>
    </row>
    <row r="44" spans="1:1" x14ac:dyDescent="0.35">
      <c r="A44" t="s">
        <v>106</v>
      </c>
    </row>
    <row r="45" spans="1:1" x14ac:dyDescent="0.35">
      <c r="A45" t="s">
        <v>107</v>
      </c>
    </row>
    <row r="46" spans="1:1" x14ac:dyDescent="0.35">
      <c r="A46" t="s">
        <v>108</v>
      </c>
    </row>
    <row r="47" spans="1:1" x14ac:dyDescent="0.35">
      <c r="A47" t="s">
        <v>109</v>
      </c>
    </row>
    <row r="48" spans="1:1" x14ac:dyDescent="0.35">
      <c r="A48" t="s">
        <v>110</v>
      </c>
    </row>
    <row r="49" spans="1:1" x14ac:dyDescent="0.35">
      <c r="A49" t="s">
        <v>111</v>
      </c>
    </row>
    <row r="50" spans="1:1" x14ac:dyDescent="0.35">
      <c r="A50" t="s">
        <v>112</v>
      </c>
    </row>
    <row r="51" spans="1:1" x14ac:dyDescent="0.35">
      <c r="A51" t="s">
        <v>113</v>
      </c>
    </row>
    <row r="52" spans="1:1" x14ac:dyDescent="0.35">
      <c r="A52" t="s">
        <v>114</v>
      </c>
    </row>
    <row r="53" spans="1:1" x14ac:dyDescent="0.35">
      <c r="A53" t="s">
        <v>115</v>
      </c>
    </row>
    <row r="54" spans="1:1" x14ac:dyDescent="0.35">
      <c r="A54" t="s">
        <v>116</v>
      </c>
    </row>
    <row r="55" spans="1:1" x14ac:dyDescent="0.35">
      <c r="A55" t="s">
        <v>117</v>
      </c>
    </row>
    <row r="56" spans="1:1" x14ac:dyDescent="0.35">
      <c r="A56" t="s">
        <v>118</v>
      </c>
    </row>
    <row r="57" spans="1:1" x14ac:dyDescent="0.35">
      <c r="A57" t="s">
        <v>119</v>
      </c>
    </row>
    <row r="58" spans="1:1" x14ac:dyDescent="0.35">
      <c r="A58" t="s">
        <v>120</v>
      </c>
    </row>
    <row r="59" spans="1:1" x14ac:dyDescent="0.35">
      <c r="A59" t="s">
        <v>121</v>
      </c>
    </row>
    <row r="60" spans="1:1" x14ac:dyDescent="0.35">
      <c r="A60" t="s">
        <v>122</v>
      </c>
    </row>
    <row r="61" spans="1:1" x14ac:dyDescent="0.35">
      <c r="A61" t="s">
        <v>123</v>
      </c>
    </row>
    <row r="62" spans="1:1" x14ac:dyDescent="0.35">
      <c r="A62" t="s">
        <v>124</v>
      </c>
    </row>
    <row r="63" spans="1:1" x14ac:dyDescent="0.35">
      <c r="A63" t="s">
        <v>125</v>
      </c>
    </row>
    <row r="64" spans="1:1" x14ac:dyDescent="0.35">
      <c r="A64" t="s">
        <v>126</v>
      </c>
    </row>
    <row r="65" spans="1:1" x14ac:dyDescent="0.35">
      <c r="A65" t="s">
        <v>127</v>
      </c>
    </row>
    <row r="66" spans="1:1" x14ac:dyDescent="0.35">
      <c r="A66" t="s">
        <v>128</v>
      </c>
    </row>
    <row r="67" spans="1:1" x14ac:dyDescent="0.35">
      <c r="A67" t="s">
        <v>129</v>
      </c>
    </row>
    <row r="68" spans="1:1" x14ac:dyDescent="0.35">
      <c r="A68" t="s">
        <v>130</v>
      </c>
    </row>
    <row r="69" spans="1:1" x14ac:dyDescent="0.35">
      <c r="A69" t="s">
        <v>131</v>
      </c>
    </row>
    <row r="70" spans="1:1" x14ac:dyDescent="0.35">
      <c r="A70" t="s">
        <v>132</v>
      </c>
    </row>
    <row r="71" spans="1:1" x14ac:dyDescent="0.35">
      <c r="A71" t="s">
        <v>133</v>
      </c>
    </row>
    <row r="72" spans="1:1" x14ac:dyDescent="0.35">
      <c r="A72" t="s">
        <v>134</v>
      </c>
    </row>
    <row r="73" spans="1:1" x14ac:dyDescent="0.35">
      <c r="A73" t="s">
        <v>135</v>
      </c>
    </row>
    <row r="74" spans="1:1" x14ac:dyDescent="0.35">
      <c r="A74" t="s">
        <v>136</v>
      </c>
    </row>
    <row r="75" spans="1:1" x14ac:dyDescent="0.35">
      <c r="A75" t="s">
        <v>137</v>
      </c>
    </row>
    <row r="76" spans="1:1" x14ac:dyDescent="0.35">
      <c r="A76" t="s">
        <v>138</v>
      </c>
    </row>
    <row r="77" spans="1:1" x14ac:dyDescent="0.35">
      <c r="A77" t="s">
        <v>139</v>
      </c>
    </row>
    <row r="78" spans="1:1" x14ac:dyDescent="0.35">
      <c r="A78" t="s">
        <v>140</v>
      </c>
    </row>
    <row r="79" spans="1:1" x14ac:dyDescent="0.35">
      <c r="A79" t="s">
        <v>141</v>
      </c>
    </row>
    <row r="80" spans="1:1" x14ac:dyDescent="0.35">
      <c r="A80" t="s">
        <v>142</v>
      </c>
    </row>
    <row r="81" spans="1:1" x14ac:dyDescent="0.35">
      <c r="A81" t="s">
        <v>143</v>
      </c>
    </row>
    <row r="82" spans="1:1" x14ac:dyDescent="0.35">
      <c r="A82" t="s">
        <v>144</v>
      </c>
    </row>
    <row r="83" spans="1:1" x14ac:dyDescent="0.35">
      <c r="A83" t="s">
        <v>145</v>
      </c>
    </row>
    <row r="84" spans="1:1" x14ac:dyDescent="0.35">
      <c r="A84" t="s">
        <v>146</v>
      </c>
    </row>
    <row r="85" spans="1:1" x14ac:dyDescent="0.35">
      <c r="A85" t="s">
        <v>147</v>
      </c>
    </row>
    <row r="86" spans="1:1" x14ac:dyDescent="0.35">
      <c r="A86" t="s">
        <v>148</v>
      </c>
    </row>
    <row r="87" spans="1:1" x14ac:dyDescent="0.35">
      <c r="A87" t="s">
        <v>149</v>
      </c>
    </row>
    <row r="88" spans="1:1" x14ac:dyDescent="0.35">
      <c r="A88" t="s">
        <v>150</v>
      </c>
    </row>
    <row r="89" spans="1:1" x14ac:dyDescent="0.35">
      <c r="A89" t="s">
        <v>151</v>
      </c>
    </row>
    <row r="90" spans="1:1" x14ac:dyDescent="0.35">
      <c r="A90" t="s">
        <v>152</v>
      </c>
    </row>
    <row r="91" spans="1:1" x14ac:dyDescent="0.35">
      <c r="A91" t="s">
        <v>153</v>
      </c>
    </row>
    <row r="92" spans="1:1" x14ac:dyDescent="0.35">
      <c r="A92" t="s">
        <v>154</v>
      </c>
    </row>
    <row r="93" spans="1:1" x14ac:dyDescent="0.35">
      <c r="A93" t="s">
        <v>155</v>
      </c>
    </row>
    <row r="94" spans="1:1" x14ac:dyDescent="0.35">
      <c r="A94" t="s">
        <v>156</v>
      </c>
    </row>
    <row r="95" spans="1:1" x14ac:dyDescent="0.35">
      <c r="A95" t="s">
        <v>157</v>
      </c>
    </row>
    <row r="96" spans="1:1" x14ac:dyDescent="0.35">
      <c r="A96" t="s">
        <v>158</v>
      </c>
    </row>
    <row r="97" spans="1:1" x14ac:dyDescent="0.35">
      <c r="A97" t="s">
        <v>159</v>
      </c>
    </row>
    <row r="98" spans="1:1" x14ac:dyDescent="0.35">
      <c r="A98" t="s">
        <v>160</v>
      </c>
    </row>
    <row r="99" spans="1:1" x14ac:dyDescent="0.35">
      <c r="A99" t="s">
        <v>161</v>
      </c>
    </row>
    <row r="100" spans="1:1" x14ac:dyDescent="0.35">
      <c r="A100" t="s">
        <v>162</v>
      </c>
    </row>
    <row r="101" spans="1:1" x14ac:dyDescent="0.35">
      <c r="A101" t="s">
        <v>163</v>
      </c>
    </row>
    <row r="102" spans="1:1" x14ac:dyDescent="0.35">
      <c r="A102" t="s">
        <v>164</v>
      </c>
    </row>
    <row r="103" spans="1:1" x14ac:dyDescent="0.35">
      <c r="A103" t="s">
        <v>165</v>
      </c>
    </row>
    <row r="104" spans="1:1" x14ac:dyDescent="0.35">
      <c r="A104" t="s">
        <v>166</v>
      </c>
    </row>
    <row r="105" spans="1:1" x14ac:dyDescent="0.35">
      <c r="A105" t="s">
        <v>167</v>
      </c>
    </row>
    <row r="106" spans="1:1" x14ac:dyDescent="0.35">
      <c r="A106" t="s">
        <v>168</v>
      </c>
    </row>
    <row r="107" spans="1:1" x14ac:dyDescent="0.35">
      <c r="A107" t="s">
        <v>169</v>
      </c>
    </row>
    <row r="108" spans="1:1" x14ac:dyDescent="0.35">
      <c r="A108" t="s">
        <v>170</v>
      </c>
    </row>
    <row r="109" spans="1:1" x14ac:dyDescent="0.35">
      <c r="A109" t="s">
        <v>171</v>
      </c>
    </row>
    <row r="110" spans="1:1" x14ac:dyDescent="0.35">
      <c r="A110" t="s">
        <v>172</v>
      </c>
    </row>
    <row r="111" spans="1:1" x14ac:dyDescent="0.35">
      <c r="A111" t="s">
        <v>173</v>
      </c>
    </row>
    <row r="112" spans="1:1" x14ac:dyDescent="0.35">
      <c r="A112" t="s">
        <v>174</v>
      </c>
    </row>
    <row r="113" spans="1:1" x14ac:dyDescent="0.35">
      <c r="A113" t="s">
        <v>175</v>
      </c>
    </row>
    <row r="114" spans="1:1" x14ac:dyDescent="0.35">
      <c r="A114" t="s">
        <v>176</v>
      </c>
    </row>
    <row r="115" spans="1:1" x14ac:dyDescent="0.35">
      <c r="A115" t="s">
        <v>177</v>
      </c>
    </row>
    <row r="116" spans="1:1" x14ac:dyDescent="0.35">
      <c r="A116" t="s">
        <v>178</v>
      </c>
    </row>
    <row r="117" spans="1:1" x14ac:dyDescent="0.35">
      <c r="A117" t="s">
        <v>179</v>
      </c>
    </row>
    <row r="118" spans="1:1" x14ac:dyDescent="0.35">
      <c r="A118" t="s">
        <v>180</v>
      </c>
    </row>
    <row r="119" spans="1:1" x14ac:dyDescent="0.35">
      <c r="A119" t="s">
        <v>181</v>
      </c>
    </row>
    <row r="120" spans="1:1" x14ac:dyDescent="0.35">
      <c r="A120" t="s">
        <v>182</v>
      </c>
    </row>
    <row r="121" spans="1:1" x14ac:dyDescent="0.35">
      <c r="A121" t="s">
        <v>183</v>
      </c>
    </row>
    <row r="122" spans="1:1" x14ac:dyDescent="0.35">
      <c r="A122" t="s">
        <v>184</v>
      </c>
    </row>
    <row r="123" spans="1:1" x14ac:dyDescent="0.35">
      <c r="A123" t="s">
        <v>185</v>
      </c>
    </row>
    <row r="124" spans="1:1" x14ac:dyDescent="0.35">
      <c r="A124" t="s">
        <v>186</v>
      </c>
    </row>
    <row r="125" spans="1:1" x14ac:dyDescent="0.35">
      <c r="A125" t="s">
        <v>187</v>
      </c>
    </row>
    <row r="126" spans="1:1" x14ac:dyDescent="0.35">
      <c r="A126" t="s">
        <v>188</v>
      </c>
    </row>
    <row r="127" spans="1:1" x14ac:dyDescent="0.35">
      <c r="A127" t="s">
        <v>189</v>
      </c>
    </row>
    <row r="128" spans="1:1" x14ac:dyDescent="0.35">
      <c r="A128" t="s">
        <v>190</v>
      </c>
    </row>
    <row r="129" spans="1:1" x14ac:dyDescent="0.35">
      <c r="A129" t="s">
        <v>191</v>
      </c>
    </row>
    <row r="130" spans="1:1" x14ac:dyDescent="0.35">
      <c r="A130" t="s">
        <v>192</v>
      </c>
    </row>
    <row r="131" spans="1:1" x14ac:dyDescent="0.35">
      <c r="A131" t="s">
        <v>193</v>
      </c>
    </row>
    <row r="132" spans="1:1" x14ac:dyDescent="0.35">
      <c r="A132" t="s">
        <v>194</v>
      </c>
    </row>
    <row r="133" spans="1:1" x14ac:dyDescent="0.35">
      <c r="A133" t="s">
        <v>195</v>
      </c>
    </row>
    <row r="134" spans="1:1" x14ac:dyDescent="0.35">
      <c r="A134" t="s">
        <v>196</v>
      </c>
    </row>
    <row r="135" spans="1:1" x14ac:dyDescent="0.35">
      <c r="A135" t="s">
        <v>197</v>
      </c>
    </row>
    <row r="136" spans="1:1" x14ac:dyDescent="0.35">
      <c r="A136" t="s">
        <v>198</v>
      </c>
    </row>
    <row r="137" spans="1:1" x14ac:dyDescent="0.35">
      <c r="A137" t="s">
        <v>199</v>
      </c>
    </row>
    <row r="138" spans="1:1" x14ac:dyDescent="0.35">
      <c r="A138" t="s">
        <v>200</v>
      </c>
    </row>
    <row r="139" spans="1:1" x14ac:dyDescent="0.35">
      <c r="A139" t="s">
        <v>201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C7"/>
  <sheetViews>
    <sheetView workbookViewId="0">
      <selection activeCell="C7" sqref="C7"/>
    </sheetView>
  </sheetViews>
  <sheetFormatPr defaultColWidth="9.26953125" defaultRowHeight="14.5" x14ac:dyDescent="0.35"/>
  <cols>
    <col min="1" max="1" width="23.81640625" bestFit="1" customWidth="1"/>
    <col min="2" max="2" width="10.54296875" style="7" bestFit="1" customWidth="1"/>
    <col min="3" max="3" width="39.1796875" bestFit="1" customWidth="1"/>
  </cols>
  <sheetData>
    <row r="1" spans="1:3" x14ac:dyDescent="0.35">
      <c r="C1" s="3" t="s">
        <v>873</v>
      </c>
    </row>
    <row r="2" spans="1:3" x14ac:dyDescent="0.35">
      <c r="A2" t="s">
        <v>211</v>
      </c>
      <c r="C2" s="3" t="s">
        <v>865</v>
      </c>
    </row>
    <row r="3" spans="1:3" x14ac:dyDescent="0.35">
      <c r="A3" t="s">
        <v>212</v>
      </c>
      <c r="C3" s="3" t="s">
        <v>866</v>
      </c>
    </row>
    <row r="4" spans="1:3" x14ac:dyDescent="0.35">
      <c r="A4" t="s">
        <v>213</v>
      </c>
      <c r="C4" s="3" t="s">
        <v>867</v>
      </c>
    </row>
    <row r="5" spans="1:3" x14ac:dyDescent="0.35">
      <c r="A5" s="70" t="s">
        <v>210</v>
      </c>
      <c r="B5" s="71"/>
      <c r="C5" s="3" t="s">
        <v>868</v>
      </c>
    </row>
    <row r="7" spans="1:3" x14ac:dyDescent="0.35">
      <c r="C7" s="3" t="s">
        <v>912</v>
      </c>
    </row>
  </sheetData>
  <sortState xmlns:xlrd2="http://schemas.microsoft.com/office/spreadsheetml/2017/richdata2" ref="A1:B4">
    <sortCondition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34"/>
  <sheetViews>
    <sheetView workbookViewId="0">
      <selection activeCell="E53" sqref="E53"/>
    </sheetView>
  </sheetViews>
  <sheetFormatPr defaultColWidth="4.26953125" defaultRowHeight="14.5" x14ac:dyDescent="0.35"/>
  <cols>
    <col min="1" max="1" width="11.54296875" customWidth="1"/>
    <col min="2" max="2" width="26.453125" bestFit="1" customWidth="1"/>
    <col min="4" max="5" width="15.26953125" customWidth="1"/>
    <col min="8" max="8" width="28.453125" customWidth="1"/>
    <col min="9" max="9" width="12.26953125" style="7" customWidth="1"/>
    <col min="12" max="12" width="13.453125" customWidth="1"/>
  </cols>
  <sheetData>
    <row r="1" spans="1:12" s="2" customFormat="1" ht="18.5" x14ac:dyDescent="0.45">
      <c r="A1" s="2" t="s">
        <v>16</v>
      </c>
      <c r="I1" s="5"/>
    </row>
    <row r="3" spans="1:12" s="1" customFormat="1" x14ac:dyDescent="0.35">
      <c r="A3" s="1" t="s">
        <v>29</v>
      </c>
      <c r="B3" s="1" t="s">
        <v>28</v>
      </c>
      <c r="F3" t="s">
        <v>17</v>
      </c>
      <c r="I3" s="6"/>
    </row>
    <row r="4" spans="1:12" ht="10" customHeight="1" x14ac:dyDescent="0.35">
      <c r="G4" t="s">
        <v>36</v>
      </c>
    </row>
    <row r="5" spans="1:12" x14ac:dyDescent="0.35">
      <c r="A5" t="s">
        <v>2</v>
      </c>
      <c r="B5" t="s">
        <v>5</v>
      </c>
      <c r="G5" t="s">
        <v>19</v>
      </c>
    </row>
    <row r="6" spans="1:12" x14ac:dyDescent="0.35">
      <c r="A6" t="s">
        <v>2</v>
      </c>
      <c r="B6" t="s">
        <v>6</v>
      </c>
      <c r="G6" t="s">
        <v>19</v>
      </c>
    </row>
    <row r="7" spans="1:12" x14ac:dyDescent="0.35">
      <c r="A7" t="s">
        <v>3</v>
      </c>
      <c r="B7" t="s">
        <v>7</v>
      </c>
      <c r="G7" t="s">
        <v>19</v>
      </c>
    </row>
    <row r="8" spans="1:12" x14ac:dyDescent="0.35">
      <c r="A8" t="s">
        <v>3</v>
      </c>
      <c r="B8" t="s">
        <v>4</v>
      </c>
      <c r="G8" t="s">
        <v>19</v>
      </c>
      <c r="L8" t="s">
        <v>45</v>
      </c>
    </row>
    <row r="9" spans="1:12" x14ac:dyDescent="0.35">
      <c r="A9" t="s">
        <v>8</v>
      </c>
      <c r="B9" t="s">
        <v>9</v>
      </c>
      <c r="E9">
        <v>3</v>
      </c>
      <c r="F9" t="s">
        <v>19</v>
      </c>
      <c r="G9" t="s">
        <v>19</v>
      </c>
    </row>
    <row r="10" spans="1:12" x14ac:dyDescent="0.35">
      <c r="A10" t="s">
        <v>8</v>
      </c>
      <c r="B10" t="s">
        <v>43</v>
      </c>
      <c r="E10">
        <v>1</v>
      </c>
      <c r="F10" s="3" t="s">
        <v>19</v>
      </c>
      <c r="G10" t="s">
        <v>19</v>
      </c>
      <c r="I10" s="7">
        <v>150</v>
      </c>
      <c r="L10" s="9">
        <f t="shared" ref="L10:L24" si="0">E10*I10</f>
        <v>150</v>
      </c>
    </row>
    <row r="11" spans="1:12" x14ac:dyDescent="0.35">
      <c r="A11" t="s">
        <v>8</v>
      </c>
      <c r="B11" t="s">
        <v>42</v>
      </c>
      <c r="E11">
        <v>0</v>
      </c>
      <c r="F11" s="3" t="s">
        <v>19</v>
      </c>
      <c r="I11" s="7">
        <v>175</v>
      </c>
      <c r="L11" s="9">
        <f t="shared" si="0"/>
        <v>0</v>
      </c>
    </row>
    <row r="12" spans="1:12" x14ac:dyDescent="0.35">
      <c r="A12" t="s">
        <v>10</v>
      </c>
      <c r="B12" t="s">
        <v>11</v>
      </c>
      <c r="E12">
        <v>3</v>
      </c>
      <c r="F12" t="s">
        <v>19</v>
      </c>
      <c r="G12" t="s">
        <v>19</v>
      </c>
      <c r="L12" s="9">
        <f t="shared" si="0"/>
        <v>0</v>
      </c>
    </row>
    <row r="13" spans="1:12" x14ac:dyDescent="0.35">
      <c r="A13" t="s">
        <v>12</v>
      </c>
      <c r="B13" t="s">
        <v>30</v>
      </c>
      <c r="E13">
        <v>3</v>
      </c>
      <c r="F13" t="s">
        <v>19</v>
      </c>
      <c r="G13" t="s">
        <v>19</v>
      </c>
      <c r="L13" s="9">
        <f t="shared" si="0"/>
        <v>0</v>
      </c>
    </row>
    <row r="14" spans="1:12" x14ac:dyDescent="0.35">
      <c r="A14" t="s">
        <v>38</v>
      </c>
      <c r="B14" t="s">
        <v>37</v>
      </c>
      <c r="C14" t="s">
        <v>31</v>
      </c>
      <c r="E14">
        <v>0</v>
      </c>
      <c r="F14" s="3" t="s">
        <v>19</v>
      </c>
      <c r="I14" s="7">
        <v>100</v>
      </c>
      <c r="L14" s="9">
        <f t="shared" si="0"/>
        <v>0</v>
      </c>
    </row>
    <row r="15" spans="1:12" x14ac:dyDescent="0.35">
      <c r="C15" t="s">
        <v>32</v>
      </c>
      <c r="E15">
        <v>3</v>
      </c>
      <c r="F15" s="3" t="s">
        <v>19</v>
      </c>
      <c r="I15" s="7">
        <v>40</v>
      </c>
      <c r="L15" s="9">
        <f t="shared" si="0"/>
        <v>120</v>
      </c>
    </row>
    <row r="16" spans="1:12" x14ac:dyDescent="0.35">
      <c r="C16" t="s">
        <v>33</v>
      </c>
      <c r="E16">
        <v>0</v>
      </c>
      <c r="F16" s="3" t="s">
        <v>19</v>
      </c>
      <c r="I16" s="7">
        <v>150</v>
      </c>
      <c r="L16" s="9">
        <f t="shared" si="0"/>
        <v>0</v>
      </c>
    </row>
    <row r="17" spans="1:12" x14ac:dyDescent="0.35">
      <c r="C17" t="s">
        <v>34</v>
      </c>
      <c r="E17">
        <v>0</v>
      </c>
      <c r="F17" s="3" t="s">
        <v>19</v>
      </c>
      <c r="I17" s="7">
        <v>50</v>
      </c>
      <c r="L17" s="9">
        <f t="shared" si="0"/>
        <v>0</v>
      </c>
    </row>
    <row r="18" spans="1:12" x14ac:dyDescent="0.35">
      <c r="A18" t="s">
        <v>12</v>
      </c>
      <c r="B18" t="s">
        <v>13</v>
      </c>
      <c r="E18">
        <v>1.5</v>
      </c>
      <c r="F18" s="3" t="s">
        <v>19</v>
      </c>
      <c r="I18" s="7">
        <v>22</v>
      </c>
      <c r="J18" t="s">
        <v>41</v>
      </c>
      <c r="L18" s="9">
        <f t="shared" si="0"/>
        <v>33</v>
      </c>
    </row>
    <row r="19" spans="1:12" x14ac:dyDescent="0.35">
      <c r="A19" t="s">
        <v>12</v>
      </c>
      <c r="B19" t="s">
        <v>21</v>
      </c>
      <c r="E19">
        <v>1</v>
      </c>
      <c r="F19" s="3" t="s">
        <v>19</v>
      </c>
      <c r="I19" s="7">
        <v>3</v>
      </c>
      <c r="J19" t="s">
        <v>41</v>
      </c>
      <c r="L19" s="9">
        <f t="shared" si="0"/>
        <v>3</v>
      </c>
    </row>
    <row r="20" spans="1:12" x14ac:dyDescent="0.35">
      <c r="A20" t="s">
        <v>8</v>
      </c>
      <c r="B20" t="s">
        <v>20</v>
      </c>
      <c r="E20">
        <f>E9</f>
        <v>3</v>
      </c>
      <c r="F20" s="3" t="s">
        <v>19</v>
      </c>
      <c r="G20" t="s">
        <v>19</v>
      </c>
      <c r="H20" t="s">
        <v>25</v>
      </c>
      <c r="I20" s="7">
        <v>60</v>
      </c>
      <c r="L20" s="9">
        <f t="shared" si="0"/>
        <v>180</v>
      </c>
    </row>
    <row r="21" spans="1:12" x14ac:dyDescent="0.35">
      <c r="A21" t="s">
        <v>22</v>
      </c>
      <c r="B21" t="s">
        <v>23</v>
      </c>
      <c r="E21">
        <f>E9</f>
        <v>3</v>
      </c>
      <c r="F21" s="4" t="s">
        <v>19</v>
      </c>
      <c r="G21" t="s">
        <v>19</v>
      </c>
      <c r="H21" t="s">
        <v>25</v>
      </c>
      <c r="I21" s="7">
        <v>365.45</v>
      </c>
      <c r="L21" s="9">
        <f t="shared" si="0"/>
        <v>1096.3499999999999</v>
      </c>
    </row>
    <row r="22" spans="1:12" x14ac:dyDescent="0.35">
      <c r="A22" t="s">
        <v>22</v>
      </c>
      <c r="B22" t="s">
        <v>24</v>
      </c>
      <c r="E22">
        <f>E9</f>
        <v>3</v>
      </c>
      <c r="F22" s="4" t="s">
        <v>19</v>
      </c>
      <c r="G22" t="s">
        <v>19</v>
      </c>
      <c r="H22" t="s">
        <v>25</v>
      </c>
      <c r="I22" s="7">
        <v>365.45</v>
      </c>
      <c r="L22" s="9">
        <f t="shared" si="0"/>
        <v>1096.3499999999999</v>
      </c>
    </row>
    <row r="23" spans="1:12" x14ac:dyDescent="0.35">
      <c r="A23" t="s">
        <v>22</v>
      </c>
      <c r="B23" t="s">
        <v>15</v>
      </c>
      <c r="E23">
        <v>1</v>
      </c>
      <c r="F23" s="3" t="s">
        <v>19</v>
      </c>
      <c r="I23" s="7">
        <v>350</v>
      </c>
      <c r="L23" s="9">
        <f t="shared" si="0"/>
        <v>350</v>
      </c>
    </row>
    <row r="24" spans="1:12" x14ac:dyDescent="0.35">
      <c r="A24" t="s">
        <v>22</v>
      </c>
      <c r="B24" t="s">
        <v>35</v>
      </c>
      <c r="E24">
        <v>1</v>
      </c>
      <c r="F24" s="3" t="s">
        <v>19</v>
      </c>
      <c r="I24" s="7">
        <v>60</v>
      </c>
      <c r="L24" s="9">
        <f t="shared" si="0"/>
        <v>60</v>
      </c>
    </row>
    <row r="26" spans="1:12" x14ac:dyDescent="0.35">
      <c r="F26" s="3" t="s">
        <v>19</v>
      </c>
      <c r="G26" s="3" t="s">
        <v>39</v>
      </c>
      <c r="H26" s="3"/>
      <c r="I26" s="8">
        <v>10</v>
      </c>
      <c r="J26" s="3"/>
      <c r="K26" s="3"/>
      <c r="L26" s="9">
        <f>SUM(L10:L25)</f>
        <v>3088.7</v>
      </c>
    </row>
    <row r="28" spans="1:12" x14ac:dyDescent="0.35">
      <c r="B28" t="s">
        <v>46</v>
      </c>
      <c r="D28" s="9">
        <f>(L10+L11)+SUM(L13:L19)</f>
        <v>306</v>
      </c>
    </row>
    <row r="29" spans="1:12" x14ac:dyDescent="0.35">
      <c r="D29" s="9"/>
    </row>
    <row r="30" spans="1:12" x14ac:dyDescent="0.35">
      <c r="B30" s="10" t="s">
        <v>47</v>
      </c>
      <c r="C30" s="10"/>
      <c r="D30" s="11">
        <f>D28*E12</f>
        <v>918</v>
      </c>
    </row>
    <row r="31" spans="1:12" x14ac:dyDescent="0.35">
      <c r="B31" s="10" t="s">
        <v>50</v>
      </c>
      <c r="C31" s="10"/>
      <c r="D31" s="11">
        <f>(SUM(E13:E17)*I26)*E12</f>
        <v>180</v>
      </c>
    </row>
    <row r="32" spans="1:12" x14ac:dyDescent="0.35">
      <c r="B32" s="10" t="s">
        <v>48</v>
      </c>
      <c r="C32" s="10"/>
      <c r="D32" s="11">
        <f>SUM(I21:I22)*E9</f>
        <v>2192.6999999999998</v>
      </c>
    </row>
    <row r="33" spans="2:4" x14ac:dyDescent="0.35">
      <c r="B33" s="10" t="s">
        <v>49</v>
      </c>
      <c r="C33" s="10"/>
      <c r="D33" s="11">
        <f>I23 + I24</f>
        <v>410</v>
      </c>
    </row>
    <row r="34" spans="2:4" x14ac:dyDescent="0.35">
      <c r="B34" s="10" t="s">
        <v>44</v>
      </c>
      <c r="C34" s="10"/>
      <c r="D34" s="11">
        <f>SUM(D30:D33)</f>
        <v>3700.7</v>
      </c>
    </row>
  </sheetData>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20</vt:i4>
      </vt:variant>
    </vt:vector>
  </HeadingPairs>
  <TitlesOfParts>
    <vt:vector size="24" baseType="lpstr">
      <vt:lpstr>New Supply</vt:lpstr>
      <vt:lpstr>Lead Replacement </vt:lpstr>
      <vt:lpstr>Supply Upgrade</vt:lpstr>
      <vt:lpstr>Mains Requisition</vt:lpstr>
      <vt:lpstr>Bus_stop_suspension</vt:lpstr>
      <vt:lpstr>BusStopValues</vt:lpstr>
      <vt:lpstr>CarriagewayCost</vt:lpstr>
      <vt:lpstr>CarriagewayTypes</vt:lpstr>
      <vt:lpstr>ClosureValues</vt:lpstr>
      <vt:lpstr>ConnectionSize</vt:lpstr>
      <vt:lpstr>ConnectionSizeCost</vt:lpstr>
      <vt:lpstr>Counties</vt:lpstr>
      <vt:lpstr>MainsPipeLay</vt:lpstr>
      <vt:lpstr>MainsSize</vt:lpstr>
      <vt:lpstr>MainsType</vt:lpstr>
      <vt:lpstr>Open_cut</vt:lpstr>
      <vt:lpstr>RoadClass</vt:lpstr>
      <vt:lpstr>RoadClosure</vt:lpstr>
      <vt:lpstr>ThreeWayLights</vt:lpstr>
      <vt:lpstr>ThreeWayValues</vt:lpstr>
      <vt:lpstr>TMvalues</vt:lpstr>
      <vt:lpstr>Traffic_management</vt:lpstr>
      <vt:lpstr>TrafficManagementCost</vt:lpstr>
      <vt:lpstr>TrenchType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Shearing</dc:creator>
  <cp:lastModifiedBy>Cal Taylor</cp:lastModifiedBy>
  <cp:lastPrinted>2018-01-29T18:43:02Z</cp:lastPrinted>
  <dcterms:created xsi:type="dcterms:W3CDTF">2017-12-15T12:28:43Z</dcterms:created>
  <dcterms:modified xsi:type="dcterms:W3CDTF">2019-12-18T11:11:26Z</dcterms:modified>
</cp:coreProperties>
</file>