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showInkAnnotation="0" codeName="ThisWorkbook"/>
  <xr:revisionPtr revIDLastSave="20" documentId="8_{5A7721E8-6DDD-4596-A405-5B7DCA18D4E7}" xr6:coauthVersionLast="47" xr6:coauthVersionMax="47" xr10:uidLastSave="{ED74846F-62FD-4945-965B-6D01BD520D3D}"/>
  <bookViews>
    <workbookView xWindow="-108" yWindow="-108" windowWidth="23256" windowHeight="12576" firstSheet="6" activeTab="6" xr2:uid="{00000000-000D-0000-FFFF-FFFF00000000}"/>
  </bookViews>
  <sheets>
    <sheet name="Cover" sheetId="266" r:id="rId1"/>
    <sheet name="Style Guide" sheetId="177" r:id="rId2"/>
    <sheet name="ToC" sheetId="263" r:id="rId3"/>
    <sheet name="F_Inputs" sheetId="213" r:id="rId4"/>
    <sheet name="InpOverride" sheetId="216" r:id="rId5"/>
    <sheet name="F_InpActive" sheetId="251" r:id="rId6"/>
    <sheet name="InpActive" sheetId="188" r:id="rId7"/>
    <sheet name="Time" sheetId="186" r:id="rId8"/>
    <sheet name="Indexation" sheetId="260" r:id="rId9"/>
    <sheet name="Calc" sheetId="250" r:id="rId10"/>
    <sheet name="Outputs" sheetId="267" r:id="rId11"/>
    <sheet name="F_Outputs" sheetId="214" r:id="rId12"/>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#REF!</definedName>
    <definedName name="_xlnm.Print_Area" localSheetId="9">Calc!$A$1:$O$130</definedName>
    <definedName name="_xlnm.Print_Area" localSheetId="5">F_InpActive!$A$1:$N$30</definedName>
    <definedName name="_xlnm.Print_Area" localSheetId="3">F_Inputs!$A$1:$N$24</definedName>
    <definedName name="_xlnm.Print_Area" localSheetId="11">F_Outputs!$A$1:$K$42</definedName>
    <definedName name="_xlnm.Print_Area" localSheetId="8">Indexation!$A$1:$O$91</definedName>
    <definedName name="_xlnm.Print_Area" localSheetId="6">InpActive!$A$1:$P$132</definedName>
    <definedName name="_xlnm.Print_Area" localSheetId="4">InpOverride!$A$1:$O$30</definedName>
    <definedName name="_xlnm.Print_Area" localSheetId="10">Outputs!$A$1:$O$27</definedName>
    <definedName name="_xlnm.Print_Area" localSheetId="1">'Style Guide'!$A$1:$M$93</definedName>
    <definedName name="_xlnm.Print_Area" localSheetId="7">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267" l="1"/>
  <c r="B23" i="267"/>
  <c r="C23" i="267"/>
  <c r="D23" i="267"/>
  <c r="E23" i="267"/>
  <c r="G23" i="267"/>
  <c r="A22" i="267"/>
  <c r="B22" i="267"/>
  <c r="C22" i="267"/>
  <c r="D22" i="267"/>
  <c r="E22" i="267"/>
  <c r="G22" i="267"/>
  <c r="A21" i="267"/>
  <c r="B21" i="267"/>
  <c r="C21" i="267"/>
  <c r="D21" i="267"/>
  <c r="E21" i="267"/>
  <c r="G21" i="267"/>
  <c r="A20" i="267"/>
  <c r="B20" i="267"/>
  <c r="C20" i="267"/>
  <c r="D20" i="267"/>
  <c r="E20" i="267"/>
  <c r="G20" i="267"/>
  <c r="A11" i="267"/>
  <c r="B11" i="267"/>
  <c r="C11" i="267"/>
  <c r="D11" i="267"/>
  <c r="E11" i="267"/>
  <c r="G11" i="267"/>
  <c r="A14" i="267"/>
  <c r="B14" i="267"/>
  <c r="C14" i="267"/>
  <c r="D14" i="267"/>
  <c r="E14" i="267"/>
  <c r="G14" i="267"/>
  <c r="A13" i="267"/>
  <c r="B13" i="267"/>
  <c r="C13" i="267"/>
  <c r="D13" i="267"/>
  <c r="E13" i="267"/>
  <c r="G13" i="267"/>
  <c r="A12" i="267"/>
  <c r="B12" i="267"/>
  <c r="C12" i="267"/>
  <c r="D12" i="267"/>
  <c r="E12" i="267"/>
  <c r="G12" i="267"/>
  <c r="E5" i="267" l="1"/>
  <c r="E4" i="267"/>
  <c r="E3" i="267"/>
  <c r="E2" i="267"/>
  <c r="A1" i="267"/>
  <c r="F27" i="266" l="1"/>
  <c r="F33" i="266"/>
  <c r="F32" i="266"/>
  <c r="F31" i="266"/>
  <c r="F30" i="266"/>
  <c r="F26" i="266"/>
  <c r="F25" i="266"/>
  <c r="A1" i="260"/>
  <c r="A1" i="266"/>
  <c r="I87" i="260" l="1"/>
  <c r="I81" i="260"/>
  <c r="I80" i="260"/>
  <c r="I79" i="260"/>
  <c r="I78" i="260"/>
  <c r="I77" i="260"/>
  <c r="I76" i="260"/>
  <c r="I75" i="260"/>
  <c r="I74" i="260"/>
  <c r="I73" i="260"/>
  <c r="I72" i="260"/>
  <c r="I71" i="260"/>
  <c r="I70" i="260"/>
  <c r="H71" i="260"/>
  <c r="E70" i="260"/>
  <c r="F24" i="266" l="1"/>
  <c r="E11" i="250"/>
  <c r="E11" i="216"/>
  <c r="E11" i="251" s="1"/>
  <c r="A1" i="177" l="1"/>
  <c r="A1" i="263" l="1"/>
  <c r="B11" i="263" s="1"/>
  <c r="G64" i="250" l="1"/>
  <c r="G126" i="250"/>
  <c r="E126" i="250"/>
  <c r="G125" i="250"/>
  <c r="E125" i="250"/>
  <c r="E124" i="250"/>
  <c r="G124" i="250"/>
  <c r="H124" i="250"/>
  <c r="I124" i="250"/>
  <c r="J124" i="250"/>
  <c r="K124" i="250"/>
  <c r="L124" i="250"/>
  <c r="M124" i="250"/>
  <c r="N124" i="250"/>
  <c r="O124" i="250"/>
  <c r="F121" i="250"/>
  <c r="G121" i="250"/>
  <c r="I121" i="250"/>
  <c r="H118" i="250"/>
  <c r="G118" i="250"/>
  <c r="F118" i="250"/>
  <c r="E118" i="250"/>
  <c r="E117" i="250"/>
  <c r="F117" i="250"/>
  <c r="G117" i="250"/>
  <c r="H117" i="250"/>
  <c r="I117" i="250"/>
  <c r="F116" i="250"/>
  <c r="G116" i="250"/>
  <c r="I116" i="250"/>
  <c r="G112" i="250"/>
  <c r="E112" i="250"/>
  <c r="H113" i="250"/>
  <c r="G113" i="250"/>
  <c r="F113" i="250"/>
  <c r="E113" i="250"/>
  <c r="H109" i="250"/>
  <c r="G109" i="250"/>
  <c r="F109" i="250"/>
  <c r="E109" i="250"/>
  <c r="H108" i="250"/>
  <c r="G108" i="250"/>
  <c r="F108" i="250"/>
  <c r="E108" i="250"/>
  <c r="F107" i="250"/>
  <c r="G107" i="250"/>
  <c r="I107" i="250"/>
  <c r="G96" i="250"/>
  <c r="E96" i="250"/>
  <c r="G95" i="250"/>
  <c r="E95" i="250"/>
  <c r="E94" i="250"/>
  <c r="G94" i="250"/>
  <c r="F91" i="250"/>
  <c r="G91" i="250"/>
  <c r="I91" i="250"/>
  <c r="H88" i="250"/>
  <c r="G88" i="250"/>
  <c r="F88" i="250"/>
  <c r="E88" i="250"/>
  <c r="E87" i="250"/>
  <c r="F87" i="250"/>
  <c r="G87" i="250"/>
  <c r="H87" i="250"/>
  <c r="I87" i="250"/>
  <c r="F86" i="250"/>
  <c r="G86" i="250"/>
  <c r="I86" i="250"/>
  <c r="H83" i="250"/>
  <c r="G83" i="250"/>
  <c r="F83" i="250"/>
  <c r="E83" i="250"/>
  <c r="G82" i="250"/>
  <c r="E82" i="250"/>
  <c r="H79" i="250"/>
  <c r="G79" i="250"/>
  <c r="F79" i="250"/>
  <c r="E79" i="250"/>
  <c r="H78" i="250"/>
  <c r="G78" i="250"/>
  <c r="F78" i="250"/>
  <c r="E78" i="250"/>
  <c r="F77" i="250"/>
  <c r="G77" i="250"/>
  <c r="I77" i="250"/>
  <c r="G66" i="250"/>
  <c r="E66" i="250"/>
  <c r="G65" i="250"/>
  <c r="E65" i="250"/>
  <c r="E64" i="250"/>
  <c r="F61" i="250"/>
  <c r="G61" i="250"/>
  <c r="I61" i="250"/>
  <c r="I58" i="250"/>
  <c r="H58" i="250"/>
  <c r="G58" i="250"/>
  <c r="F58" i="250"/>
  <c r="E58" i="250"/>
  <c r="E57" i="250"/>
  <c r="F57" i="250"/>
  <c r="G57" i="250"/>
  <c r="H57" i="250"/>
  <c r="I57" i="250"/>
  <c r="F56" i="250"/>
  <c r="G56" i="250"/>
  <c r="I56" i="250"/>
  <c r="I53" i="250"/>
  <c r="H53" i="250"/>
  <c r="G53" i="250"/>
  <c r="F53" i="250"/>
  <c r="E53" i="250"/>
  <c r="G52" i="250"/>
  <c r="E52" i="250"/>
  <c r="E49" i="250"/>
  <c r="F49" i="250"/>
  <c r="G49" i="250"/>
  <c r="H49" i="250"/>
  <c r="I49" i="250"/>
  <c r="E48" i="250"/>
  <c r="F48" i="250"/>
  <c r="G48" i="250"/>
  <c r="H48" i="250"/>
  <c r="I48" i="250"/>
  <c r="F47" i="250"/>
  <c r="G47" i="250"/>
  <c r="I47" i="250"/>
  <c r="E36" i="250" l="1"/>
  <c r="G36" i="250"/>
  <c r="E35" i="250"/>
  <c r="G35" i="250"/>
  <c r="E34" i="250"/>
  <c r="G34" i="250"/>
  <c r="F31" i="250" l="1"/>
  <c r="I31" i="250"/>
  <c r="F26" i="250"/>
  <c r="E27" i="250"/>
  <c r="F27" i="250"/>
  <c r="G27" i="250"/>
  <c r="H27" i="250"/>
  <c r="E28" i="250"/>
  <c r="F28" i="250"/>
  <c r="G28" i="250"/>
  <c r="H28" i="250"/>
  <c r="G31" i="250"/>
  <c r="H23" i="250"/>
  <c r="G23" i="250"/>
  <c r="F23" i="250"/>
  <c r="E23" i="250"/>
  <c r="F59" i="188"/>
  <c r="F22" i="250" s="1"/>
  <c r="G22" i="250"/>
  <c r="E22" i="250"/>
  <c r="E19" i="250"/>
  <c r="F19" i="250"/>
  <c r="G19" i="250"/>
  <c r="H19" i="250"/>
  <c r="E18" i="250"/>
  <c r="F18" i="250"/>
  <c r="G18" i="250"/>
  <c r="H18" i="250"/>
  <c r="E87" i="260"/>
  <c r="F87" i="260"/>
  <c r="G87" i="260"/>
  <c r="H87" i="260"/>
  <c r="E86" i="260"/>
  <c r="G86" i="260"/>
  <c r="G26" i="250" l="1"/>
  <c r="F17" i="250"/>
  <c r="G17" i="250"/>
  <c r="G36" i="260" l="1"/>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112" i="188" l="1"/>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G23" i="251" l="1"/>
  <c r="G22" i="251"/>
  <c r="G21" i="251"/>
  <c r="G20" i="251"/>
  <c r="G19" i="251"/>
  <c r="G18" i="251"/>
  <c r="G17" i="251"/>
  <c r="G16" i="251"/>
  <c r="G15" i="251"/>
  <c r="G14" i="251"/>
  <c r="G13" i="251"/>
  <c r="G12" i="251"/>
  <c r="F23" i="251"/>
  <c r="F98" i="188" s="1"/>
  <c r="F21" i="260" s="1"/>
  <c r="F22" i="251"/>
  <c r="F97" i="188" s="1"/>
  <c r="F20" i="260" s="1"/>
  <c r="F21" i="251"/>
  <c r="F96" i="188" s="1"/>
  <c r="F19" i="260" s="1"/>
  <c r="F20" i="251"/>
  <c r="F95" i="188" s="1"/>
  <c r="F18" i="260" s="1"/>
  <c r="F19" i="251"/>
  <c r="F94" i="188" s="1"/>
  <c r="F17" i="260" s="1"/>
  <c r="F18" i="251"/>
  <c r="F93" i="188" s="1"/>
  <c r="F16" i="260" s="1"/>
  <c r="F17" i="251"/>
  <c r="F92" i="188" s="1"/>
  <c r="F15" i="260" s="1"/>
  <c r="F16" i="251"/>
  <c r="F91" i="188" s="1"/>
  <c r="F14" i="260" s="1"/>
  <c r="F15" i="251"/>
  <c r="F90" i="188" s="1"/>
  <c r="F13" i="260" s="1"/>
  <c r="F14" i="251"/>
  <c r="F89" i="188" s="1"/>
  <c r="F12" i="260" s="1"/>
  <c r="F13" i="251"/>
  <c r="F88" i="188" s="1"/>
  <c r="F11" i="260" s="1"/>
  <c r="F12" i="251" l="1"/>
  <c r="F87" i="188" s="1"/>
  <c r="F10" i="260" s="1"/>
  <c r="F22" i="260" s="1"/>
  <c r="K31" i="214"/>
  <c r="J31" i="214"/>
  <c r="I31" i="214"/>
  <c r="H31" i="214"/>
  <c r="K30" i="214"/>
  <c r="J30" i="214"/>
  <c r="I30" i="214"/>
  <c r="H30" i="214"/>
  <c r="K29" i="214"/>
  <c r="J29" i="214"/>
  <c r="I29" i="214"/>
  <c r="H29" i="214"/>
  <c r="K28" i="214"/>
  <c r="J28" i="214"/>
  <c r="I28" i="214"/>
  <c r="H28" i="214"/>
  <c r="G31" i="214"/>
  <c r="G30" i="214"/>
  <c r="G29" i="214"/>
  <c r="G28" i="214"/>
  <c r="K27" i="214"/>
  <c r="J27" i="214"/>
  <c r="I27" i="214"/>
  <c r="H27" i="214"/>
  <c r="K26" i="214"/>
  <c r="J26" i="214"/>
  <c r="I26" i="214"/>
  <c r="H26" i="214"/>
  <c r="K25" i="214"/>
  <c r="J25" i="214"/>
  <c r="I25" i="214"/>
  <c r="H25" i="214"/>
  <c r="K24" i="214"/>
  <c r="J24" i="214"/>
  <c r="I24" i="214"/>
  <c r="H24" i="214"/>
  <c r="G27" i="214"/>
  <c r="G26" i="214"/>
  <c r="G25" i="214"/>
  <c r="G24" i="214"/>
  <c r="G103" i="250"/>
  <c r="E103" i="250"/>
  <c r="G73" i="250"/>
  <c r="E73" i="250"/>
  <c r="G43" i="250"/>
  <c r="E43" i="250"/>
  <c r="G13" i="250"/>
  <c r="E13" i="250"/>
  <c r="F81" i="188"/>
  <c r="F103" i="250" s="1"/>
  <c r="F74" i="188"/>
  <c r="F73" i="250" s="1"/>
  <c r="F67" i="188"/>
  <c r="F68" i="188" s="1"/>
  <c r="F60" i="188"/>
  <c r="F13" i="250" s="1"/>
  <c r="F125" i="250" l="1"/>
  <c r="F95" i="250"/>
  <c r="F65" i="250"/>
  <c r="F86" i="260"/>
  <c r="F35" i="250"/>
  <c r="E31" i="250"/>
  <c r="E91" i="250"/>
  <c r="E107" i="250"/>
  <c r="E121" i="250"/>
  <c r="E116" i="250"/>
  <c r="E77" i="250"/>
  <c r="E86" i="250"/>
  <c r="E26" i="250"/>
  <c r="F61" i="188"/>
  <c r="F43" i="250"/>
  <c r="F75" i="188"/>
  <c r="F82" i="188"/>
  <c r="J10" i="186"/>
  <c r="J5" i="267" s="1"/>
  <c r="F32" i="214"/>
  <c r="G32" i="214"/>
  <c r="H32" i="214"/>
  <c r="I32" i="214"/>
  <c r="J32" i="214"/>
  <c r="K32" i="214"/>
  <c r="F42" i="214"/>
  <c r="F41" i="214"/>
  <c r="H104" i="250"/>
  <c r="G104" i="250"/>
  <c r="F104" i="250"/>
  <c r="E104" i="250"/>
  <c r="H74" i="250"/>
  <c r="G74" i="250"/>
  <c r="F74" i="250"/>
  <c r="E74" i="250"/>
  <c r="H44" i="250"/>
  <c r="G44" i="250"/>
  <c r="F44" i="250"/>
  <c r="E44" i="250"/>
  <c r="H14" i="250"/>
  <c r="G14" i="250"/>
  <c r="F14" i="250"/>
  <c r="E14" i="250"/>
  <c r="E61" i="250" l="1"/>
  <c r="J118" i="250"/>
  <c r="J119" i="250" s="1"/>
  <c r="J121" i="250" s="1"/>
  <c r="J113" i="250"/>
  <c r="J109" i="250"/>
  <c r="J110" i="250" s="1"/>
  <c r="J116" i="250" s="1"/>
  <c r="J88" i="250"/>
  <c r="J89" i="250" s="1"/>
  <c r="J91" i="250" s="1"/>
  <c r="J83" i="250"/>
  <c r="J79" i="250"/>
  <c r="J80" i="250" s="1"/>
  <c r="J86" i="250" s="1"/>
  <c r="J58" i="250"/>
  <c r="J59" i="250" s="1"/>
  <c r="J61" i="250" s="1"/>
  <c r="J53" i="250"/>
  <c r="J49" i="250"/>
  <c r="J50" i="250" s="1"/>
  <c r="J56" i="250" s="1"/>
  <c r="J28" i="250"/>
  <c r="J29" i="250" s="1"/>
  <c r="J31" i="250" s="1"/>
  <c r="J23" i="250"/>
  <c r="J19" i="250"/>
  <c r="J20" i="250" s="1"/>
  <c r="J26" i="250" s="1"/>
  <c r="E47" i="250"/>
  <c r="E56" i="250"/>
  <c r="E17" i="250"/>
  <c r="B23" i="216" l="1"/>
  <c r="B23" i="251" s="1"/>
  <c r="B22" i="216"/>
  <c r="B22" i="251" s="1"/>
  <c r="B21" i="216"/>
  <c r="B21" i="251" s="1"/>
  <c r="B20" i="216"/>
  <c r="B20" i="251" s="1"/>
  <c r="B19" i="216"/>
  <c r="B19" i="251" s="1"/>
  <c r="B18" i="216"/>
  <c r="B18" i="251" s="1"/>
  <c r="B17" i="216"/>
  <c r="B17" i="251" s="1"/>
  <c r="B16" i="216"/>
  <c r="B16" i="251" s="1"/>
  <c r="B15" i="216"/>
  <c r="B15" i="251" s="1"/>
  <c r="B14" i="216"/>
  <c r="B14" i="251" s="1"/>
  <c r="B13" i="216"/>
  <c r="B13" i="251" s="1"/>
  <c r="B12" i="216"/>
  <c r="B12" i="251" s="1"/>
  <c r="B11" i="216"/>
  <c r="B11" i="251" s="1"/>
  <c r="B10" i="216"/>
  <c r="B10" i="251" s="1"/>
  <c r="B9" i="216"/>
  <c r="B9" i="251" s="1"/>
  <c r="B8" i="216"/>
  <c r="B8" i="251" s="1"/>
  <c r="B7" i="216"/>
  <c r="B7" i="251" s="1"/>
  <c r="B6" i="216"/>
  <c r="B6" i="251" s="1"/>
  <c r="B5" i="216"/>
  <c r="B5" i="251" s="1"/>
  <c r="B4" i="216"/>
  <c r="B4" i="251" s="1"/>
  <c r="F80" i="188" l="1"/>
  <c r="F112" i="250" s="1"/>
  <c r="F73" i="188"/>
  <c r="F82" i="250" s="1"/>
  <c r="F66" i="188"/>
  <c r="F52" i="250" s="1"/>
  <c r="J102" i="250" l="1"/>
  <c r="J101" i="250"/>
  <c r="J72" i="250"/>
  <c r="J71" i="250"/>
  <c r="J42" i="250"/>
  <c r="J41" i="250"/>
  <c r="J12" i="250"/>
  <c r="J11" i="250"/>
  <c r="E53" i="260"/>
  <c r="F53" i="260"/>
  <c r="G53" i="260"/>
  <c r="H53" i="260"/>
  <c r="J53" i="260"/>
  <c r="K53" i="260"/>
  <c r="L53" i="260"/>
  <c r="M53" i="260"/>
  <c r="N53" i="260"/>
  <c r="O53" i="260"/>
  <c r="M23" i="251" l="1"/>
  <c r="K23" i="214" s="1"/>
  <c r="L23" i="251"/>
  <c r="J23" i="214" s="1"/>
  <c r="K23" i="251"/>
  <c r="J23" i="251"/>
  <c r="H23" i="214" s="1"/>
  <c r="I23" i="251"/>
  <c r="G23" i="214" s="1"/>
  <c r="H23" i="251"/>
  <c r="F23" i="214" s="1"/>
  <c r="M22" i="251"/>
  <c r="K22" i="214" s="1"/>
  <c r="L22" i="251"/>
  <c r="J22" i="214" s="1"/>
  <c r="K22" i="251"/>
  <c r="J22" i="251"/>
  <c r="H22" i="214" s="1"/>
  <c r="I22" i="251"/>
  <c r="G22" i="214" s="1"/>
  <c r="H22" i="251"/>
  <c r="F22" i="214" s="1"/>
  <c r="M21" i="251"/>
  <c r="K21" i="214" s="1"/>
  <c r="L21" i="251"/>
  <c r="J21" i="214" s="1"/>
  <c r="K21" i="251"/>
  <c r="J21" i="251"/>
  <c r="H21" i="214" s="1"/>
  <c r="I21" i="251"/>
  <c r="G21" i="214" s="1"/>
  <c r="H21" i="251"/>
  <c r="F21" i="214" s="1"/>
  <c r="M20" i="251"/>
  <c r="K20" i="214" s="1"/>
  <c r="L20" i="251"/>
  <c r="J20" i="214" s="1"/>
  <c r="K20" i="251"/>
  <c r="J20" i="251"/>
  <c r="H20" i="214" s="1"/>
  <c r="I20" i="251"/>
  <c r="G20" i="214" s="1"/>
  <c r="H20" i="251"/>
  <c r="F20" i="214" s="1"/>
  <c r="M19" i="251"/>
  <c r="K19" i="214" s="1"/>
  <c r="L19" i="251"/>
  <c r="J19" i="214" s="1"/>
  <c r="K19" i="251"/>
  <c r="J19" i="251"/>
  <c r="H19" i="214" s="1"/>
  <c r="I19" i="251"/>
  <c r="G19" i="214" s="1"/>
  <c r="H19" i="251"/>
  <c r="F19" i="214" s="1"/>
  <c r="M18" i="251"/>
  <c r="K18" i="214" s="1"/>
  <c r="L18" i="251"/>
  <c r="J18" i="214" s="1"/>
  <c r="K18" i="251"/>
  <c r="J18" i="251"/>
  <c r="H18" i="214" s="1"/>
  <c r="I18" i="251"/>
  <c r="G18" i="214" s="1"/>
  <c r="H18" i="251"/>
  <c r="F18" i="214" s="1"/>
  <c r="M17" i="251"/>
  <c r="K17" i="214" s="1"/>
  <c r="L17" i="251"/>
  <c r="J17" i="214" s="1"/>
  <c r="K17" i="251"/>
  <c r="J17" i="251"/>
  <c r="H17" i="214" s="1"/>
  <c r="I17" i="251"/>
  <c r="G17" i="214" s="1"/>
  <c r="H17" i="251"/>
  <c r="F17" i="214" s="1"/>
  <c r="M16" i="251"/>
  <c r="K16" i="214" s="1"/>
  <c r="L16" i="251"/>
  <c r="J16" i="214" s="1"/>
  <c r="K16" i="251"/>
  <c r="J16" i="251"/>
  <c r="H16" i="214" s="1"/>
  <c r="I16" i="251"/>
  <c r="G16" i="214" s="1"/>
  <c r="H16" i="251"/>
  <c r="F16" i="214" s="1"/>
  <c r="M15" i="251"/>
  <c r="K15" i="214" s="1"/>
  <c r="L15" i="251"/>
  <c r="J15" i="214" s="1"/>
  <c r="K15" i="251"/>
  <c r="J15" i="251"/>
  <c r="H15" i="214" s="1"/>
  <c r="I15" i="251"/>
  <c r="G15" i="214" s="1"/>
  <c r="H15" i="251"/>
  <c r="F15" i="214" s="1"/>
  <c r="M14" i="251"/>
  <c r="K14" i="214" s="1"/>
  <c r="L14" i="251"/>
  <c r="J14" i="214" s="1"/>
  <c r="K14" i="251"/>
  <c r="J14" i="251"/>
  <c r="H14" i="214" s="1"/>
  <c r="I14" i="251"/>
  <c r="G14" i="214" s="1"/>
  <c r="H14" i="251"/>
  <c r="F14" i="214" s="1"/>
  <c r="M13" i="251"/>
  <c r="K13" i="214" s="1"/>
  <c r="L13" i="251"/>
  <c r="J13" i="214" s="1"/>
  <c r="K13" i="251"/>
  <c r="J13" i="251"/>
  <c r="H13" i="214" s="1"/>
  <c r="I13" i="251"/>
  <c r="G13" i="214" s="1"/>
  <c r="H13" i="251"/>
  <c r="F13" i="214" s="1"/>
  <c r="M12" i="251"/>
  <c r="K12" i="214" s="1"/>
  <c r="L12" i="251"/>
  <c r="J12" i="214" s="1"/>
  <c r="K12" i="251"/>
  <c r="J12" i="251"/>
  <c r="H12" i="214" s="1"/>
  <c r="I12" i="251"/>
  <c r="G12" i="214" s="1"/>
  <c r="H12" i="251"/>
  <c r="F12" i="214" s="1"/>
  <c r="I12" i="214" l="1"/>
  <c r="F101" i="188"/>
  <c r="F25" i="260" s="1"/>
  <c r="I13" i="214"/>
  <c r="F102" i="188"/>
  <c r="F26" i="260" s="1"/>
  <c r="I14" i="214"/>
  <c r="F103" i="188"/>
  <c r="F27" i="260" s="1"/>
  <c r="I15" i="214"/>
  <c r="F104" i="188"/>
  <c r="F28" i="260" s="1"/>
  <c r="I16" i="214"/>
  <c r="F105" i="188"/>
  <c r="F29" i="260" s="1"/>
  <c r="I17" i="214"/>
  <c r="F106" i="188"/>
  <c r="F30" i="260" s="1"/>
  <c r="I18" i="214"/>
  <c r="F107" i="188"/>
  <c r="F31" i="260" s="1"/>
  <c r="I19" i="214"/>
  <c r="F108" i="188"/>
  <c r="F32" i="260" s="1"/>
  <c r="I20" i="214"/>
  <c r="F109" i="188"/>
  <c r="F33" i="260" s="1"/>
  <c r="I21" i="214"/>
  <c r="F110" i="188"/>
  <c r="F34" i="260" s="1"/>
  <c r="I22" i="214"/>
  <c r="F111" i="188"/>
  <c r="F35" i="260" s="1"/>
  <c r="I23" i="214"/>
  <c r="F112" i="188"/>
  <c r="F36" i="260" s="1"/>
  <c r="J126" i="188"/>
  <c r="J51" i="260" s="1"/>
  <c r="J66" i="260" s="1"/>
  <c r="J81" i="260" s="1"/>
  <c r="J125" i="188"/>
  <c r="J50" i="260" s="1"/>
  <c r="J65" i="260" s="1"/>
  <c r="J80" i="260" s="1"/>
  <c r="J124" i="188"/>
  <c r="J49" i="260" s="1"/>
  <c r="J64" i="260" s="1"/>
  <c r="J79" i="260" s="1"/>
  <c r="J123" i="188"/>
  <c r="J48" i="260" s="1"/>
  <c r="J63" i="260" s="1"/>
  <c r="J78" i="260" s="1"/>
  <c r="J122" i="188"/>
  <c r="J47" i="260" s="1"/>
  <c r="J62" i="260" s="1"/>
  <c r="J77" i="260" s="1"/>
  <c r="J121" i="188"/>
  <c r="J46" i="260" s="1"/>
  <c r="J61" i="260" s="1"/>
  <c r="J76" i="260" s="1"/>
  <c r="J120" i="188"/>
  <c r="J45" i="260" s="1"/>
  <c r="J60" i="260" s="1"/>
  <c r="J75" i="260" s="1"/>
  <c r="J119" i="188"/>
  <c r="J44" i="260" s="1"/>
  <c r="J59" i="260" s="1"/>
  <c r="J74" i="260" s="1"/>
  <c r="J118" i="188"/>
  <c r="J43" i="260" s="1"/>
  <c r="J58" i="260" s="1"/>
  <c r="J73" i="260" s="1"/>
  <c r="J117" i="188"/>
  <c r="J42" i="260" s="1"/>
  <c r="J57" i="260" s="1"/>
  <c r="J72" i="260" s="1"/>
  <c r="J116" i="188"/>
  <c r="J41" i="260" s="1"/>
  <c r="J56" i="260" s="1"/>
  <c r="J71" i="260" s="1"/>
  <c r="J115" i="188"/>
  <c r="J40" i="260" s="1"/>
  <c r="J55" i="260" s="1"/>
  <c r="J70" i="260" s="1"/>
  <c r="F37" i="260" l="1"/>
  <c r="J44" i="250"/>
  <c r="J45" i="250" s="1"/>
  <c r="J47" i="250" s="1"/>
  <c r="J14" i="250"/>
  <c r="J15" i="250" s="1"/>
  <c r="J74" i="250"/>
  <c r="J75" i="250" s="1"/>
  <c r="J77" i="250" s="1"/>
  <c r="J104" i="250"/>
  <c r="J105" i="250" s="1"/>
  <c r="J107" i="250" s="1"/>
  <c r="J13" i="186"/>
  <c r="J14" i="186" s="1"/>
  <c r="J19" i="186" s="1"/>
  <c r="J5" i="250"/>
  <c r="K10" i="186"/>
  <c r="K5" i="267" s="1"/>
  <c r="J5" i="260"/>
  <c r="J5" i="186"/>
  <c r="J5" i="188"/>
  <c r="K118" i="250" l="1"/>
  <c r="K113" i="250"/>
  <c r="K109" i="250"/>
  <c r="K88" i="250"/>
  <c r="K83" i="250"/>
  <c r="K79" i="250"/>
  <c r="K58" i="250"/>
  <c r="K53" i="250"/>
  <c r="K49" i="250"/>
  <c r="K28" i="250"/>
  <c r="K23" i="250"/>
  <c r="K19" i="250"/>
  <c r="F36" i="250"/>
  <c r="F96" i="250"/>
  <c r="F126" i="250"/>
  <c r="F66" i="250"/>
  <c r="J17" i="250"/>
  <c r="K14" i="250"/>
  <c r="K74" i="250"/>
  <c r="K44" i="250"/>
  <c r="K104" i="250"/>
  <c r="J107" i="186"/>
  <c r="J81" i="186"/>
  <c r="J59" i="186"/>
  <c r="J82" i="260"/>
  <c r="J87" i="260" l="1"/>
  <c r="J88" i="260" s="1"/>
  <c r="E81" i="260"/>
  <c r="F81" i="260"/>
  <c r="G81" i="260"/>
  <c r="H81" i="260"/>
  <c r="E80" i="260"/>
  <c r="F80" i="260"/>
  <c r="G80" i="260"/>
  <c r="H80" i="260"/>
  <c r="E79" i="260"/>
  <c r="F79" i="260"/>
  <c r="G79" i="260"/>
  <c r="H79" i="260"/>
  <c r="E78" i="260"/>
  <c r="F78" i="260"/>
  <c r="G78" i="260"/>
  <c r="H78" i="260"/>
  <c r="E77" i="260"/>
  <c r="F77" i="260"/>
  <c r="G77" i="260"/>
  <c r="H77" i="260"/>
  <c r="E76" i="260"/>
  <c r="F76" i="260"/>
  <c r="G76" i="260"/>
  <c r="H76" i="260"/>
  <c r="E75" i="260"/>
  <c r="F75" i="260"/>
  <c r="G75" i="260"/>
  <c r="H75" i="260"/>
  <c r="E74" i="260"/>
  <c r="F74" i="260"/>
  <c r="G74" i="260"/>
  <c r="H74" i="260"/>
  <c r="E73" i="260"/>
  <c r="F73" i="260"/>
  <c r="G73" i="260"/>
  <c r="H73" i="260"/>
  <c r="E72" i="260"/>
  <c r="F72" i="260"/>
  <c r="G72" i="260"/>
  <c r="H72" i="260"/>
  <c r="E71" i="260"/>
  <c r="F71" i="260"/>
  <c r="G71" i="260"/>
  <c r="F70" i="260"/>
  <c r="G70" i="260"/>
  <c r="H70" i="260"/>
  <c r="F51" i="260"/>
  <c r="G51" i="260"/>
  <c r="H51" i="260"/>
  <c r="F50" i="260"/>
  <c r="G50" i="260"/>
  <c r="H50" i="260"/>
  <c r="F49" i="260"/>
  <c r="G49" i="260"/>
  <c r="H49" i="260"/>
  <c r="F48" i="260"/>
  <c r="G48" i="260"/>
  <c r="H48" i="260"/>
  <c r="F47" i="260"/>
  <c r="G47" i="260"/>
  <c r="H47" i="260"/>
  <c r="F46" i="260"/>
  <c r="G46" i="260"/>
  <c r="H46" i="260"/>
  <c r="F45" i="260"/>
  <c r="G45" i="260"/>
  <c r="H45" i="260"/>
  <c r="F44" i="260"/>
  <c r="G44" i="260"/>
  <c r="H44" i="260"/>
  <c r="F43" i="260"/>
  <c r="G43" i="260"/>
  <c r="H43" i="260"/>
  <c r="F42" i="260"/>
  <c r="G42" i="260"/>
  <c r="H42" i="260"/>
  <c r="F41" i="260"/>
  <c r="G41" i="260"/>
  <c r="H41" i="260"/>
  <c r="F40" i="260"/>
  <c r="G40" i="260"/>
  <c r="H40" i="260"/>
  <c r="J18" i="250" l="1"/>
  <c r="J78" i="250"/>
  <c r="J108" i="250"/>
  <c r="J48" i="250"/>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O65" i="186" l="1"/>
  <c r="K126" i="188" l="1"/>
  <c r="K51" i="260" s="1"/>
  <c r="K66" i="260" s="1"/>
  <c r="K81" i="260" s="1"/>
  <c r="K125" i="188"/>
  <c r="K50" i="260" s="1"/>
  <c r="K65" i="260" s="1"/>
  <c r="K80" i="260" s="1"/>
  <c r="K124" i="188"/>
  <c r="K49" i="260" s="1"/>
  <c r="K64" i="260" s="1"/>
  <c r="K79" i="260" s="1"/>
  <c r="K123" i="188"/>
  <c r="K48" i="260" s="1"/>
  <c r="K63" i="260" s="1"/>
  <c r="K78" i="260" s="1"/>
  <c r="K122" i="188"/>
  <c r="K47" i="260" s="1"/>
  <c r="K62" i="260" s="1"/>
  <c r="K77" i="260" s="1"/>
  <c r="K121" i="188"/>
  <c r="K46" i="260" s="1"/>
  <c r="K61" i="260" s="1"/>
  <c r="K76" i="260" s="1"/>
  <c r="K120" i="188"/>
  <c r="K45" i="260" s="1"/>
  <c r="K60" i="260" s="1"/>
  <c r="K75" i="260" s="1"/>
  <c r="K119" i="188"/>
  <c r="K44" i="260" s="1"/>
  <c r="K59" i="260" s="1"/>
  <c r="K74" i="260" s="1"/>
  <c r="K118" i="188"/>
  <c r="K43" i="260" s="1"/>
  <c r="K58" i="260" s="1"/>
  <c r="K73" i="260" s="1"/>
  <c r="K117" i="188"/>
  <c r="K42" i="260" s="1"/>
  <c r="K57" i="260" s="1"/>
  <c r="K72" i="260" s="1"/>
  <c r="K116" i="188"/>
  <c r="K41" i="260" s="1"/>
  <c r="K56" i="260" s="1"/>
  <c r="K71" i="260" s="1"/>
  <c r="K115" i="188"/>
  <c r="K40" i="260" s="1"/>
  <c r="C4" i="216"/>
  <c r="C4" i="251" s="1"/>
  <c r="D4" i="216"/>
  <c r="D4" i="251" s="1"/>
  <c r="E4" i="216"/>
  <c r="E4" i="251" s="1"/>
  <c r="C6" i="216"/>
  <c r="C6" i="251" s="1"/>
  <c r="D6" i="216"/>
  <c r="D6" i="251" s="1"/>
  <c r="E6" i="216"/>
  <c r="E6" i="251" s="1"/>
  <c r="C8" i="216"/>
  <c r="C8" i="251" s="1"/>
  <c r="D8" i="216"/>
  <c r="D8" i="251" s="1"/>
  <c r="E8" i="216"/>
  <c r="E8" i="251" s="1"/>
  <c r="C10" i="216"/>
  <c r="C10" i="251" s="1"/>
  <c r="D10" i="216"/>
  <c r="D10" i="251" s="1"/>
  <c r="E10" i="216"/>
  <c r="E10" i="251" s="1"/>
  <c r="I4" i="251" l="1"/>
  <c r="G4" i="214" s="1"/>
  <c r="J4" i="251"/>
  <c r="H4" i="214" s="1"/>
  <c r="K4" i="251"/>
  <c r="I4" i="214" s="1"/>
  <c r="L4" i="251"/>
  <c r="J4" i="214" s="1"/>
  <c r="M4" i="251"/>
  <c r="K4" i="214" s="1"/>
  <c r="I8" i="251"/>
  <c r="G8" i="214" s="1"/>
  <c r="J8" i="251"/>
  <c r="H8" i="214" s="1"/>
  <c r="K8" i="251"/>
  <c r="I8" i="214" s="1"/>
  <c r="L8" i="251"/>
  <c r="J8" i="214" s="1"/>
  <c r="M8" i="251"/>
  <c r="K8" i="214" s="1"/>
  <c r="I10" i="251"/>
  <c r="G10" i="214" s="1"/>
  <c r="J10" i="251"/>
  <c r="H10" i="214" s="1"/>
  <c r="K10" i="251"/>
  <c r="I10" i="214" s="1"/>
  <c r="L10" i="251"/>
  <c r="J10" i="214" s="1"/>
  <c r="M10" i="251"/>
  <c r="K10" i="214" s="1"/>
  <c r="K55" i="260"/>
  <c r="K70" i="260" s="1"/>
  <c r="M6" i="251" l="1"/>
  <c r="K6" i="214" s="1"/>
  <c r="L6" i="251"/>
  <c r="J6" i="214" s="1"/>
  <c r="K6" i="251"/>
  <c r="I6" i="214" s="1"/>
  <c r="J6" i="251"/>
  <c r="H6" i="214" s="1"/>
  <c r="I6" i="251"/>
  <c r="G6" i="214" s="1"/>
  <c r="F26" i="188"/>
  <c r="E5" i="260" l="1"/>
  <c r="E4" i="260"/>
  <c r="E3" i="260"/>
  <c r="E2" i="260"/>
  <c r="E23" i="216"/>
  <c r="E23" i="251" s="1"/>
  <c r="D23" i="216"/>
  <c r="D23" i="251" s="1"/>
  <c r="C23" i="216"/>
  <c r="C23" i="251" s="1"/>
  <c r="E22" i="216"/>
  <c r="E22" i="251" s="1"/>
  <c r="D22" i="216"/>
  <c r="D22" i="251" s="1"/>
  <c r="C22" i="216"/>
  <c r="C22" i="251" s="1"/>
  <c r="E21" i="216"/>
  <c r="E21" i="251" s="1"/>
  <c r="D21" i="216"/>
  <c r="D21" i="251" s="1"/>
  <c r="C21" i="216"/>
  <c r="C21" i="251" s="1"/>
  <c r="E20" i="216"/>
  <c r="E20" i="251" s="1"/>
  <c r="D20" i="216"/>
  <c r="D20" i="251" s="1"/>
  <c r="C20" i="216"/>
  <c r="C20" i="251" s="1"/>
  <c r="E19" i="216"/>
  <c r="E19" i="251" s="1"/>
  <c r="D19" i="216"/>
  <c r="D19" i="251" s="1"/>
  <c r="C19" i="216"/>
  <c r="C19" i="251" s="1"/>
  <c r="E18" i="216"/>
  <c r="E18" i="251" s="1"/>
  <c r="D18" i="216"/>
  <c r="D18" i="251" s="1"/>
  <c r="C18" i="216"/>
  <c r="C18" i="251" s="1"/>
  <c r="E17" i="216"/>
  <c r="E17" i="251" s="1"/>
  <c r="D17" i="216"/>
  <c r="D17" i="251" s="1"/>
  <c r="C17" i="216"/>
  <c r="C17" i="251" s="1"/>
  <c r="E16" i="216"/>
  <c r="E16" i="251" s="1"/>
  <c r="D16" i="216"/>
  <c r="D16" i="251" s="1"/>
  <c r="C16" i="216"/>
  <c r="C16" i="251" s="1"/>
  <c r="E15" i="216"/>
  <c r="E15" i="251" s="1"/>
  <c r="D15" i="216"/>
  <c r="D15" i="251" s="1"/>
  <c r="C15" i="216"/>
  <c r="C15" i="251" s="1"/>
  <c r="E14" i="216"/>
  <c r="E14" i="251" s="1"/>
  <c r="D14" i="216"/>
  <c r="D14" i="251" s="1"/>
  <c r="C14" i="216"/>
  <c r="C14" i="251" s="1"/>
  <c r="E13" i="216"/>
  <c r="E13" i="251" s="1"/>
  <c r="D13" i="216"/>
  <c r="D13" i="251" s="1"/>
  <c r="C13" i="216"/>
  <c r="C13" i="251" s="1"/>
  <c r="E12" i="216"/>
  <c r="E12" i="251" s="1"/>
  <c r="D12" i="216"/>
  <c r="D12" i="251" s="1"/>
  <c r="C12" i="216"/>
  <c r="C12" i="251" s="1"/>
  <c r="O126" i="188"/>
  <c r="N126" i="188"/>
  <c r="N51" i="260" s="1"/>
  <c r="M126" i="188"/>
  <c r="M51" i="260" s="1"/>
  <c r="L126" i="188"/>
  <c r="L51" i="260" s="1"/>
  <c r="L66" i="260" s="1"/>
  <c r="L81" i="260" s="1"/>
  <c r="O125" i="188"/>
  <c r="O50" i="260" s="1"/>
  <c r="N125" i="188"/>
  <c r="N50" i="260" s="1"/>
  <c r="M125" i="188"/>
  <c r="M50" i="260" s="1"/>
  <c r="L125" i="188"/>
  <c r="L50" i="260" s="1"/>
  <c r="L65" i="260" s="1"/>
  <c r="L80" i="260" s="1"/>
  <c r="O124" i="188"/>
  <c r="O49" i="260" s="1"/>
  <c r="N124" i="188"/>
  <c r="N49" i="260" s="1"/>
  <c r="M124" i="188"/>
  <c r="M49" i="260" s="1"/>
  <c r="L124" i="188"/>
  <c r="L49" i="260" s="1"/>
  <c r="L64" i="260" s="1"/>
  <c r="L79" i="260" s="1"/>
  <c r="O123" i="188"/>
  <c r="O48" i="260" s="1"/>
  <c r="N123" i="188"/>
  <c r="N48" i="260" s="1"/>
  <c r="M123" i="188"/>
  <c r="M48" i="260" s="1"/>
  <c r="L123" i="188"/>
  <c r="L48" i="260" s="1"/>
  <c r="L63" i="260" s="1"/>
  <c r="L78" i="260" s="1"/>
  <c r="O122" i="188"/>
  <c r="O47" i="260" s="1"/>
  <c r="N122" i="188"/>
  <c r="N47" i="260" s="1"/>
  <c r="M122" i="188"/>
  <c r="M47" i="260" s="1"/>
  <c r="L122" i="188"/>
  <c r="L47" i="260" s="1"/>
  <c r="L62" i="260" s="1"/>
  <c r="L77" i="260" s="1"/>
  <c r="O121" i="188"/>
  <c r="O46" i="260" s="1"/>
  <c r="N121" i="188"/>
  <c r="N46" i="260" s="1"/>
  <c r="M121" i="188"/>
  <c r="M46" i="260" s="1"/>
  <c r="L121" i="188"/>
  <c r="L46" i="260" s="1"/>
  <c r="L61" i="260" s="1"/>
  <c r="L76" i="260" s="1"/>
  <c r="O120" i="188"/>
  <c r="O45" i="260" s="1"/>
  <c r="N120" i="188"/>
  <c r="N45" i="260" s="1"/>
  <c r="M120" i="188"/>
  <c r="M45" i="260" s="1"/>
  <c r="L120" i="188"/>
  <c r="L45" i="260" s="1"/>
  <c r="L60" i="260" s="1"/>
  <c r="L75" i="260" s="1"/>
  <c r="O119" i="188"/>
  <c r="O44" i="260" s="1"/>
  <c r="N119" i="188"/>
  <c r="N44" i="260" s="1"/>
  <c r="M119" i="188"/>
  <c r="M44" i="260" s="1"/>
  <c r="L119" i="188"/>
  <c r="L44" i="260" s="1"/>
  <c r="L59" i="260" s="1"/>
  <c r="L74" i="260" s="1"/>
  <c r="O118" i="188"/>
  <c r="O43" i="260" s="1"/>
  <c r="N118" i="188"/>
  <c r="N43" i="260" s="1"/>
  <c r="M118" i="188"/>
  <c r="M43" i="260" s="1"/>
  <c r="L118" i="188"/>
  <c r="L43" i="260" s="1"/>
  <c r="L58" i="260" s="1"/>
  <c r="L73" i="260" s="1"/>
  <c r="O117" i="188"/>
  <c r="O42" i="260" s="1"/>
  <c r="N117" i="188"/>
  <c r="N42" i="260" s="1"/>
  <c r="M117" i="188"/>
  <c r="M42" i="260" s="1"/>
  <c r="L117" i="188"/>
  <c r="L42" i="260" s="1"/>
  <c r="L57" i="260" s="1"/>
  <c r="L72" i="260" s="1"/>
  <c r="O116" i="188"/>
  <c r="O41" i="260" s="1"/>
  <c r="N116" i="188"/>
  <c r="N41" i="260" s="1"/>
  <c r="M116" i="188"/>
  <c r="M41" i="260" s="1"/>
  <c r="L116" i="188"/>
  <c r="L41" i="260" s="1"/>
  <c r="L56" i="260" s="1"/>
  <c r="L71" i="260" s="1"/>
  <c r="O115" i="188"/>
  <c r="O40" i="260" s="1"/>
  <c r="N115" i="188"/>
  <c r="N40" i="260" s="1"/>
  <c r="M115" i="188"/>
  <c r="M40" i="260" s="1"/>
  <c r="L115" i="188"/>
  <c r="L40" i="260" s="1"/>
  <c r="M56" i="260" l="1"/>
  <c r="M71" i="260" s="1"/>
  <c r="M57" i="260"/>
  <c r="M72" i="260" s="1"/>
  <c r="M58" i="260"/>
  <c r="M73" i="260" s="1"/>
  <c r="M59" i="260"/>
  <c r="M74" i="260" s="1"/>
  <c r="M60" i="260"/>
  <c r="M75" i="260" s="1"/>
  <c r="M61" i="260"/>
  <c r="M76" i="260" s="1"/>
  <c r="M62" i="260"/>
  <c r="M77" i="260" s="1"/>
  <c r="M63" i="260"/>
  <c r="M78" i="260" s="1"/>
  <c r="M64" i="260"/>
  <c r="M79" i="260" s="1"/>
  <c r="M65" i="260"/>
  <c r="M80" i="260" s="1"/>
  <c r="M66" i="260"/>
  <c r="M81" i="260" s="1"/>
  <c r="O51" i="260"/>
  <c r="K82" i="260"/>
  <c r="L55" i="260"/>
  <c r="L70" i="260" s="1"/>
  <c r="N57" i="260" l="1"/>
  <c r="N72" i="260" s="1"/>
  <c r="N62" i="260"/>
  <c r="N77" i="260" s="1"/>
  <c r="N65" i="260"/>
  <c r="N80" i="260" s="1"/>
  <c r="N61" i="260"/>
  <c r="N76" i="260" s="1"/>
  <c r="K87" i="260"/>
  <c r="K88" i="260" s="1"/>
  <c r="N66" i="260"/>
  <c r="N81" i="260" s="1"/>
  <c r="N59" i="260"/>
  <c r="N74" i="260" s="1"/>
  <c r="N63" i="260"/>
  <c r="N78" i="260" s="1"/>
  <c r="N58" i="260"/>
  <c r="N73" i="260" s="1"/>
  <c r="N64" i="260"/>
  <c r="N79" i="260" s="1"/>
  <c r="N60" i="260"/>
  <c r="N75" i="260" s="1"/>
  <c r="N56" i="260"/>
  <c r="N71" i="260" s="1"/>
  <c r="M55" i="260"/>
  <c r="M70" i="260" s="1"/>
  <c r="L82" i="260"/>
  <c r="O62" i="260" l="1"/>
  <c r="O77" i="260" s="1"/>
  <c r="O57" i="260"/>
  <c r="O72" i="260" s="1"/>
  <c r="O61" i="260"/>
  <c r="O76" i="260" s="1"/>
  <c r="O65" i="260"/>
  <c r="O80" i="260" s="1"/>
  <c r="O59" i="260"/>
  <c r="O74" i="260" s="1"/>
  <c r="K18" i="250"/>
  <c r="K108" i="250"/>
  <c r="K78" i="250"/>
  <c r="K48" i="250"/>
  <c r="L87" i="260"/>
  <c r="L88" i="260" s="1"/>
  <c r="O66" i="260"/>
  <c r="O81" i="260" s="1"/>
  <c r="O58" i="260"/>
  <c r="O73" i="260" s="1"/>
  <c r="O63" i="260"/>
  <c r="O78" i="260" s="1"/>
  <c r="O64" i="260"/>
  <c r="O79" i="260" s="1"/>
  <c r="O56" i="260"/>
  <c r="O71" i="260" s="1"/>
  <c r="O60" i="260"/>
  <c r="O75" i="260" s="1"/>
  <c r="N55" i="260"/>
  <c r="N70" i="260" s="1"/>
  <c r="M82" i="260"/>
  <c r="G42" i="250"/>
  <c r="F42" i="250"/>
  <c r="D42" i="250"/>
  <c r="C42" i="250"/>
  <c r="B42" i="250"/>
  <c r="E42" i="250"/>
  <c r="G41" i="250"/>
  <c r="F41" i="250"/>
  <c r="D41" i="250"/>
  <c r="C41" i="250"/>
  <c r="B41" i="250"/>
  <c r="E41" i="250"/>
  <c r="O64" i="188"/>
  <c r="O41" i="250" s="1"/>
  <c r="N64" i="188"/>
  <c r="N41" i="250" s="1"/>
  <c r="M64" i="188"/>
  <c r="M41" i="250" s="1"/>
  <c r="L64" i="188"/>
  <c r="L41" i="250" s="1"/>
  <c r="K64" i="188"/>
  <c r="E7" i="216"/>
  <c r="E7" i="251" s="1"/>
  <c r="D7" i="216"/>
  <c r="D7" i="251" s="1"/>
  <c r="C7" i="216"/>
  <c r="C7" i="251" s="1"/>
  <c r="L18" i="250" l="1"/>
  <c r="L48" i="250"/>
  <c r="L78" i="250"/>
  <c r="L108" i="250"/>
  <c r="M87" i="260"/>
  <c r="M88" i="260" s="1"/>
  <c r="K41" i="250"/>
  <c r="H64" i="188"/>
  <c r="H41" i="250" s="1"/>
  <c r="O55" i="260"/>
  <c r="O70" i="260" s="1"/>
  <c r="N82" i="260"/>
  <c r="K57" i="188"/>
  <c r="L57" i="188"/>
  <c r="M57" i="188"/>
  <c r="N57" i="188"/>
  <c r="O57" i="188"/>
  <c r="O11" i="250" s="1"/>
  <c r="K71" i="188"/>
  <c r="L71" i="188"/>
  <c r="M71" i="188"/>
  <c r="N71" i="188"/>
  <c r="O71" i="188"/>
  <c r="O71" i="250" s="1"/>
  <c r="K78" i="188"/>
  <c r="L78" i="188"/>
  <c r="M78" i="188"/>
  <c r="N78" i="188"/>
  <c r="O78" i="188"/>
  <c r="O101" i="250" s="1"/>
  <c r="M18" i="250" l="1"/>
  <c r="M48" i="250"/>
  <c r="M108" i="250"/>
  <c r="M78" i="250"/>
  <c r="N87" i="260"/>
  <c r="N88" i="260" s="1"/>
  <c r="H78" i="188"/>
  <c r="H71" i="188"/>
  <c r="H57" i="188"/>
  <c r="O82" i="260"/>
  <c r="N18" i="250" l="1"/>
  <c r="N108" i="250"/>
  <c r="N48" i="250"/>
  <c r="N78" i="250"/>
  <c r="O87" i="260"/>
  <c r="O88" i="260" s="1"/>
  <c r="D11" i="216"/>
  <c r="D11" i="251" s="1"/>
  <c r="E9" i="216"/>
  <c r="E9" i="251" s="1"/>
  <c r="C9" i="216"/>
  <c r="C9" i="251" s="1"/>
  <c r="O18" i="250" l="1"/>
  <c r="O108" i="250"/>
  <c r="O78" i="250"/>
  <c r="O48" i="250"/>
  <c r="D9" i="216"/>
  <c r="D9" i="251" s="1"/>
  <c r="D5" i="216"/>
  <c r="D5" i="251" s="1"/>
  <c r="C11" i="216"/>
  <c r="C11" i="251" s="1"/>
  <c r="E5" i="216"/>
  <c r="E5" i="251" s="1"/>
  <c r="C5" i="216"/>
  <c r="C5" i="251" s="1"/>
  <c r="M11" i="251"/>
  <c r="L11" i="251"/>
  <c r="K11" i="251"/>
  <c r="J11" i="251"/>
  <c r="I11" i="251"/>
  <c r="M9" i="251"/>
  <c r="L9" i="251"/>
  <c r="K9" i="251"/>
  <c r="J9" i="251"/>
  <c r="I9" i="251"/>
  <c r="I7" i="251" l="1"/>
  <c r="K65" i="188" s="1"/>
  <c r="I5" i="251"/>
  <c r="J7" i="251"/>
  <c r="H7" i="214" s="1"/>
  <c r="J5" i="251"/>
  <c r="K7" i="251"/>
  <c r="M65" i="188" s="1"/>
  <c r="M42" i="250" s="1"/>
  <c r="K5" i="251"/>
  <c r="L7" i="251"/>
  <c r="J7" i="214" s="1"/>
  <c r="L5" i="251"/>
  <c r="M7" i="251"/>
  <c r="K7" i="214" s="1"/>
  <c r="M5" i="251"/>
  <c r="F33" i="188"/>
  <c r="I7" i="214" l="1"/>
  <c r="N65" i="188"/>
  <c r="N42" i="250" s="1"/>
  <c r="L65" i="188"/>
  <c r="L42" i="250" s="1"/>
  <c r="G7" i="214"/>
  <c r="O65" i="188"/>
  <c r="O42" i="250" s="1"/>
  <c r="K42" i="250"/>
  <c r="K45" i="250" s="1"/>
  <c r="K47" i="250" s="1"/>
  <c r="K50" i="250" s="1"/>
  <c r="E102" i="250"/>
  <c r="F102" i="250"/>
  <c r="G102" i="250"/>
  <c r="E101" i="250"/>
  <c r="F101" i="250"/>
  <c r="G101" i="250"/>
  <c r="H101" i="250"/>
  <c r="K101" i="250"/>
  <c r="L101" i="250"/>
  <c r="M101" i="250"/>
  <c r="N101" i="250"/>
  <c r="K56" i="250" l="1"/>
  <c r="H65" i="188"/>
  <c r="H42" i="250" s="1"/>
  <c r="E72" i="250"/>
  <c r="F72" i="250"/>
  <c r="G72" i="250"/>
  <c r="E71" i="250"/>
  <c r="F71" i="250"/>
  <c r="G71" i="250"/>
  <c r="H71" i="250"/>
  <c r="K71" i="250"/>
  <c r="L71" i="250"/>
  <c r="M71" i="250"/>
  <c r="N71" i="250"/>
  <c r="A1" i="251"/>
  <c r="O72" i="188" l="1"/>
  <c r="O72" i="250" s="1"/>
  <c r="K9" i="214"/>
  <c r="N79" i="188"/>
  <c r="J11" i="214"/>
  <c r="K58" i="188"/>
  <c r="G5" i="214"/>
  <c r="K72" i="188"/>
  <c r="G9" i="214"/>
  <c r="K79" i="188"/>
  <c r="G11" i="214"/>
  <c r="O79" i="188"/>
  <c r="O102" i="250" s="1"/>
  <c r="K11" i="214"/>
  <c r="L58" i="188"/>
  <c r="H5" i="214"/>
  <c r="L72" i="188"/>
  <c r="H9" i="214"/>
  <c r="L79" i="188"/>
  <c r="H11" i="214"/>
  <c r="O58" i="188"/>
  <c r="O12" i="250" s="1"/>
  <c r="K5" i="214"/>
  <c r="M58" i="188"/>
  <c r="I5" i="214"/>
  <c r="M72" i="188"/>
  <c r="I9" i="214"/>
  <c r="M79" i="188"/>
  <c r="I11" i="214"/>
  <c r="H79" i="188" l="1"/>
  <c r="H102" i="250" s="1"/>
  <c r="E12" i="250" l="1"/>
  <c r="F12" i="250"/>
  <c r="G12" i="250"/>
  <c r="F11" i="250"/>
  <c r="G11" i="250"/>
  <c r="H11" i="250"/>
  <c r="K11" i="250"/>
  <c r="L11" i="250"/>
  <c r="M11" i="250"/>
  <c r="N11" i="250"/>
  <c r="E5" i="250" l="1"/>
  <c r="E4" i="250"/>
  <c r="E3" i="250"/>
  <c r="E2" i="250"/>
  <c r="A1" i="250"/>
  <c r="M72" i="250"/>
  <c r="L72" i="250"/>
  <c r="K72" i="250"/>
  <c r="K75" i="250" s="1"/>
  <c r="K77" i="250" s="1"/>
  <c r="K80" i="250" s="1"/>
  <c r="K86" i="250" s="1"/>
  <c r="L102" i="250" l="1"/>
  <c r="M102" i="250"/>
  <c r="K102" i="250"/>
  <c r="N102" i="250"/>
  <c r="M12" i="250"/>
  <c r="K12" i="250"/>
  <c r="K15" i="250" s="1"/>
  <c r="L12" i="250"/>
  <c r="E31" i="186"/>
  <c r="K17" i="250" l="1"/>
  <c r="K105" i="250"/>
  <c r="K20" i="250" l="1"/>
  <c r="K26" i="250" s="1"/>
  <c r="K107" i="250"/>
  <c r="K110" i="250" s="1"/>
  <c r="K42" i="214"/>
  <c r="J42" i="214"/>
  <c r="I42" i="214"/>
  <c r="H42" i="214"/>
  <c r="G42" i="214"/>
  <c r="K41" i="214"/>
  <c r="J41" i="214"/>
  <c r="I41" i="214"/>
  <c r="H41" i="214"/>
  <c r="G41" i="214"/>
  <c r="K116" i="250" l="1"/>
  <c r="N72" i="188"/>
  <c r="J9" i="214"/>
  <c r="N58" i="188"/>
  <c r="J5" i="214"/>
  <c r="N12" i="250" l="1"/>
  <c r="H58" i="188"/>
  <c r="H12" i="250" s="1"/>
  <c r="N72" i="250"/>
  <c r="H72" i="188"/>
  <c r="H72" i="250" s="1"/>
  <c r="A1" i="216"/>
  <c r="K5" i="250" l="1"/>
  <c r="K5" i="260"/>
  <c r="A1" i="186"/>
  <c r="E2" i="186"/>
  <c r="E3" i="186"/>
  <c r="E4" i="186"/>
  <c r="E5" i="186"/>
  <c r="K5" i="188"/>
  <c r="E13" i="186"/>
  <c r="F13" i="186"/>
  <c r="G13" i="186"/>
  <c r="H13" i="186"/>
  <c r="I13" i="186"/>
  <c r="E17" i="186"/>
  <c r="F17" i="186"/>
  <c r="J20" i="186" s="1"/>
  <c r="F23" i="186"/>
  <c r="G17" i="186"/>
  <c r="E18" i="186"/>
  <c r="F18" i="186"/>
  <c r="G18" i="186"/>
  <c r="E19" i="186"/>
  <c r="F19" i="186"/>
  <c r="G19" i="186"/>
  <c r="I19" i="186"/>
  <c r="E23" i="186"/>
  <c r="G23" i="186"/>
  <c r="E24" i="186"/>
  <c r="F24" i="186"/>
  <c r="G24" i="186"/>
  <c r="H24" i="186"/>
  <c r="I24" i="186"/>
  <c r="F31" i="186"/>
  <c r="G31" i="186"/>
  <c r="E32" i="186"/>
  <c r="F32" i="186"/>
  <c r="G32" i="186"/>
  <c r="H32" i="186"/>
  <c r="I32" i="186"/>
  <c r="E33" i="186"/>
  <c r="F33" i="186"/>
  <c r="G33" i="186"/>
  <c r="H33" i="186"/>
  <c r="I33" i="186"/>
  <c r="E37" i="186"/>
  <c r="F37" i="186"/>
  <c r="F38" i="186"/>
  <c r="G37" i="186"/>
  <c r="E38" i="186"/>
  <c r="G38" i="186"/>
  <c r="E41" i="186"/>
  <c r="G41" i="186"/>
  <c r="E42" i="186"/>
  <c r="F42" i="186"/>
  <c r="G42" i="186"/>
  <c r="H42" i="186"/>
  <c r="I42" i="186"/>
  <c r="E43" i="186"/>
  <c r="F43" i="186"/>
  <c r="G43" i="186"/>
  <c r="H43" i="186"/>
  <c r="I43" i="186"/>
  <c r="E47" i="186"/>
  <c r="F47" i="186"/>
  <c r="G47" i="186"/>
  <c r="I47" i="186"/>
  <c r="E48" i="186"/>
  <c r="F48" i="186"/>
  <c r="G48" i="186"/>
  <c r="I48" i="186"/>
  <c r="E53" i="186"/>
  <c r="F53" i="186"/>
  <c r="G53" i="186"/>
  <c r="I53" i="186"/>
  <c r="E54" i="186"/>
  <c r="F54" i="186"/>
  <c r="G54" i="186"/>
  <c r="I54" i="186"/>
  <c r="E55" i="186"/>
  <c r="F55" i="186"/>
  <c r="G55" i="186"/>
  <c r="I55" i="186"/>
  <c r="E59" i="186"/>
  <c r="F59" i="186"/>
  <c r="G59" i="186"/>
  <c r="I59" i="186"/>
  <c r="E60" i="186"/>
  <c r="F60" i="186"/>
  <c r="G60" i="186"/>
  <c r="I60" i="186"/>
  <c r="E64" i="186"/>
  <c r="F64" i="186"/>
  <c r="G64" i="186"/>
  <c r="I64" i="186"/>
  <c r="E68" i="186"/>
  <c r="F68" i="186"/>
  <c r="G68" i="186"/>
  <c r="I68" i="186"/>
  <c r="E69" i="186"/>
  <c r="F69" i="186"/>
  <c r="G69" i="186"/>
  <c r="I69" i="186"/>
  <c r="E73" i="186"/>
  <c r="F73" i="186"/>
  <c r="G73" i="186"/>
  <c r="H73" i="186"/>
  <c r="I73" i="186"/>
  <c r="E74" i="186"/>
  <c r="F74" i="186"/>
  <c r="G74" i="186"/>
  <c r="I74" i="186"/>
  <c r="E81" i="186"/>
  <c r="F81" i="186"/>
  <c r="G81" i="186"/>
  <c r="I81" i="186"/>
  <c r="E82" i="186"/>
  <c r="F82" i="186"/>
  <c r="G82" i="186"/>
  <c r="I82" i="186"/>
  <c r="E85" i="186"/>
  <c r="F85" i="186"/>
  <c r="G85" i="186"/>
  <c r="E86" i="186"/>
  <c r="F86" i="186"/>
  <c r="G86" i="186"/>
  <c r="E87" i="186"/>
  <c r="F87" i="186"/>
  <c r="G87" i="186"/>
  <c r="H87" i="186"/>
  <c r="I87" i="186"/>
  <c r="E91" i="186"/>
  <c r="F91" i="186"/>
  <c r="G91" i="186"/>
  <c r="I91" i="186"/>
  <c r="E92" i="186"/>
  <c r="F92" i="186"/>
  <c r="G92" i="186"/>
  <c r="I92" i="186"/>
  <c r="E96" i="186"/>
  <c r="G96" i="186"/>
  <c r="E97" i="186"/>
  <c r="G97" i="186"/>
  <c r="E98" i="186"/>
  <c r="G98" i="186"/>
  <c r="E99" i="186"/>
  <c r="G99" i="186"/>
  <c r="E104" i="186"/>
  <c r="F104" i="186"/>
  <c r="J108" i="186" s="1"/>
  <c r="J4" i="267" s="1"/>
  <c r="G104" i="186"/>
  <c r="E105" i="186"/>
  <c r="F105" i="186"/>
  <c r="G105" i="186"/>
  <c r="E106" i="186"/>
  <c r="F106" i="186"/>
  <c r="G106" i="186"/>
  <c r="H106" i="186"/>
  <c r="I106" i="186"/>
  <c r="E107" i="186"/>
  <c r="F107" i="186"/>
  <c r="G107" i="186"/>
  <c r="I107" i="186"/>
  <c r="E5" i="188"/>
  <c r="E4" i="188"/>
  <c r="E3" i="188"/>
  <c r="E2" i="188"/>
  <c r="A1" i="188"/>
  <c r="J4" i="250" l="1"/>
  <c r="J42" i="186"/>
  <c r="J24" i="186"/>
  <c r="J25" i="186" s="1"/>
  <c r="J32" i="186"/>
  <c r="K5" i="186"/>
  <c r="L10" i="186"/>
  <c r="L5" i="267" s="1"/>
  <c r="F39" i="186"/>
  <c r="F41" i="186" s="1"/>
  <c r="K13" i="186"/>
  <c r="K14" i="186" s="1"/>
  <c r="J2" i="250" l="1"/>
  <c r="J2" i="267"/>
  <c r="L118" i="250"/>
  <c r="L113" i="250"/>
  <c r="L109" i="250"/>
  <c r="L88" i="250"/>
  <c r="L83" i="250"/>
  <c r="L79" i="250"/>
  <c r="L58" i="250"/>
  <c r="L53" i="250"/>
  <c r="L49" i="250"/>
  <c r="L28" i="250"/>
  <c r="L23" i="250"/>
  <c r="L19" i="250"/>
  <c r="L74" i="250"/>
  <c r="L75" i="250" s="1"/>
  <c r="L77" i="250" s="1"/>
  <c r="L44" i="250"/>
  <c r="L45" i="250" s="1"/>
  <c r="L47" i="250" s="1"/>
  <c r="L104" i="250"/>
  <c r="L105" i="250" s="1"/>
  <c r="L107" i="250" s="1"/>
  <c r="L14" i="250"/>
  <c r="L15" i="250" s="1"/>
  <c r="J73" i="186"/>
  <c r="J2" i="188"/>
  <c r="J2" i="260"/>
  <c r="J4" i="186"/>
  <c r="J4" i="260"/>
  <c r="J4" i="188"/>
  <c r="J106" i="186"/>
  <c r="J43" i="186"/>
  <c r="J44" i="186" s="1"/>
  <c r="J33" i="186"/>
  <c r="J34" i="186" s="1"/>
  <c r="J2" i="186"/>
  <c r="L5" i="250"/>
  <c r="L5" i="260"/>
  <c r="L13" i="186"/>
  <c r="L14" i="186" s="1"/>
  <c r="L107" i="186" s="1"/>
  <c r="M10" i="186"/>
  <c r="M5" i="267" s="1"/>
  <c r="L5" i="186"/>
  <c r="L5" i="188"/>
  <c r="K59" i="186"/>
  <c r="K19" i="186"/>
  <c r="K20" i="186" s="1"/>
  <c r="K107" i="186"/>
  <c r="K81" i="186"/>
  <c r="L110" i="250" l="1"/>
  <c r="L116" i="250" s="1"/>
  <c r="L80" i="250"/>
  <c r="L86" i="250" s="1"/>
  <c r="L50" i="250"/>
  <c r="L56" i="250" s="1"/>
  <c r="M118" i="250"/>
  <c r="M113" i="250"/>
  <c r="M109" i="250"/>
  <c r="M88" i="250"/>
  <c r="M83" i="250"/>
  <c r="M79" i="250"/>
  <c r="M58" i="250"/>
  <c r="M53" i="250"/>
  <c r="M49" i="250"/>
  <c r="M28" i="250"/>
  <c r="M23" i="250"/>
  <c r="M19" i="250"/>
  <c r="L17" i="250"/>
  <c r="L20" i="250" s="1"/>
  <c r="L26" i="250" s="1"/>
  <c r="M104" i="250"/>
  <c r="M105" i="250" s="1"/>
  <c r="M14" i="250"/>
  <c r="M15" i="250" s="1"/>
  <c r="M74" i="250"/>
  <c r="M75" i="250" s="1"/>
  <c r="M44" i="250"/>
  <c r="M45" i="250" s="1"/>
  <c r="J53" i="186"/>
  <c r="J64" i="186"/>
  <c r="J60" i="186"/>
  <c r="J74" i="186"/>
  <c r="J47" i="186"/>
  <c r="J49" i="186" s="1"/>
  <c r="J82" i="186"/>
  <c r="J48" i="186"/>
  <c r="J55" i="186"/>
  <c r="M5" i="250"/>
  <c r="M5" i="260"/>
  <c r="L59" i="186"/>
  <c r="L81" i="186"/>
  <c r="L19" i="186"/>
  <c r="L20" i="186" s="1"/>
  <c r="N10" i="186"/>
  <c r="N5" i="267" s="1"/>
  <c r="M5" i="186"/>
  <c r="M5" i="188"/>
  <c r="M13" i="186"/>
  <c r="M14" i="186" s="1"/>
  <c r="M81" i="186" s="1"/>
  <c r="K32" i="186"/>
  <c r="K24" i="186"/>
  <c r="K25" i="186" s="1"/>
  <c r="K2" i="267" s="1"/>
  <c r="K42" i="186"/>
  <c r="N118" i="250" l="1"/>
  <c r="N113" i="250"/>
  <c r="N109" i="250"/>
  <c r="N88" i="250"/>
  <c r="N83" i="250"/>
  <c r="N79" i="250"/>
  <c r="N58" i="250"/>
  <c r="N53" i="250"/>
  <c r="N49" i="250"/>
  <c r="N28" i="250"/>
  <c r="N23" i="250"/>
  <c r="N19" i="250"/>
  <c r="M107" i="250"/>
  <c r="M110" i="250" s="1"/>
  <c r="M77" i="250"/>
  <c r="M80" i="250" s="1"/>
  <c r="M86" i="250" s="1"/>
  <c r="M47" i="250"/>
  <c r="M50" i="250" s="1"/>
  <c r="M17" i="250"/>
  <c r="M20" i="250" s="1"/>
  <c r="M26" i="250" s="1"/>
  <c r="J83" i="186"/>
  <c r="J87" i="186" s="1"/>
  <c r="J88" i="186" s="1"/>
  <c r="N14" i="250"/>
  <c r="N15" i="250" s="1"/>
  <c r="N74" i="250"/>
  <c r="N75" i="250" s="1"/>
  <c r="N77" i="250" s="1"/>
  <c r="N44" i="250"/>
  <c r="N45" i="250" s="1"/>
  <c r="N104" i="250"/>
  <c r="N105" i="250" s="1"/>
  <c r="N107" i="250" s="1"/>
  <c r="J61" i="186"/>
  <c r="N5" i="250"/>
  <c r="N5" i="260"/>
  <c r="K2" i="250"/>
  <c r="K2" i="260"/>
  <c r="M59" i="186"/>
  <c r="M107" i="186"/>
  <c r="M19" i="186"/>
  <c r="M20" i="186" s="1"/>
  <c r="N5" i="188"/>
  <c r="N13" i="186"/>
  <c r="N14" i="186" s="1"/>
  <c r="O10" i="186"/>
  <c r="O5" i="267" s="1"/>
  <c r="N5" i="186"/>
  <c r="L42" i="186"/>
  <c r="L24" i="186"/>
  <c r="L25" i="186" s="1"/>
  <c r="L2" i="267" s="1"/>
  <c r="L32" i="186"/>
  <c r="K106" i="186"/>
  <c r="K108" i="186" s="1"/>
  <c r="K4" i="267" s="1"/>
  <c r="K2" i="188"/>
  <c r="K2" i="186"/>
  <c r="K33" i="186"/>
  <c r="K34" i="186" s="1"/>
  <c r="K43" i="186"/>
  <c r="K44" i="186" s="1"/>
  <c r="J3" i="260" l="1"/>
  <c r="J3" i="267"/>
  <c r="N110" i="250"/>
  <c r="N116" i="250" s="1"/>
  <c r="N80" i="250"/>
  <c r="N86" i="250" s="1"/>
  <c r="O118" i="250"/>
  <c r="O113" i="250"/>
  <c r="O109" i="250"/>
  <c r="O88" i="250"/>
  <c r="O83" i="250"/>
  <c r="O79" i="250"/>
  <c r="O58" i="250"/>
  <c r="O53" i="250"/>
  <c r="O49" i="250"/>
  <c r="O28" i="250"/>
  <c r="O23" i="250"/>
  <c r="J24" i="250" s="1"/>
  <c r="O19" i="250"/>
  <c r="M116" i="250"/>
  <c r="M56" i="250"/>
  <c r="N47" i="250"/>
  <c r="N50" i="250" s="1"/>
  <c r="N56" i="250" s="1"/>
  <c r="N17" i="250"/>
  <c r="N20" i="250" s="1"/>
  <c r="N26" i="250" s="1"/>
  <c r="J3" i="186"/>
  <c r="J3" i="250"/>
  <c r="J3" i="188"/>
  <c r="F11" i="186"/>
  <c r="F96" i="186" s="1"/>
  <c r="O14" i="250"/>
  <c r="O15" i="250" s="1"/>
  <c r="O74" i="250"/>
  <c r="O75" i="250" s="1"/>
  <c r="O44" i="250"/>
  <c r="O45" i="250" s="1"/>
  <c r="O47" i="250" s="1"/>
  <c r="O104" i="250"/>
  <c r="O105" i="250" s="1"/>
  <c r="O5" i="260"/>
  <c r="L2" i="250"/>
  <c r="L2" i="260"/>
  <c r="K4" i="250"/>
  <c r="K4" i="260"/>
  <c r="O5" i="250"/>
  <c r="K4" i="188"/>
  <c r="K4" i="186"/>
  <c r="K73" i="186"/>
  <c r="N59" i="186"/>
  <c r="N107" i="186"/>
  <c r="N19" i="186"/>
  <c r="N20" i="186" s="1"/>
  <c r="N81" i="186"/>
  <c r="O5" i="186"/>
  <c r="O5" i="188"/>
  <c r="O13" i="186"/>
  <c r="O14" i="186" s="1"/>
  <c r="H14" i="186" s="1"/>
  <c r="M32" i="186"/>
  <c r="M42" i="186"/>
  <c r="M24" i="186"/>
  <c r="M25" i="186" s="1"/>
  <c r="M2" i="267" s="1"/>
  <c r="K53" i="186"/>
  <c r="K64" i="186"/>
  <c r="J65" i="186" s="1"/>
  <c r="K47" i="186"/>
  <c r="K49" i="186" s="1"/>
  <c r="K74" i="186"/>
  <c r="K82" i="186"/>
  <c r="K83" i="186" s="1"/>
  <c r="K87" i="186" s="1"/>
  <c r="K60" i="186"/>
  <c r="K61" i="186" s="1"/>
  <c r="K48" i="186"/>
  <c r="K55" i="186"/>
  <c r="L33" i="186"/>
  <c r="L34" i="186" s="1"/>
  <c r="L43" i="186"/>
  <c r="L44" i="186" s="1"/>
  <c r="L2" i="186"/>
  <c r="L106" i="186"/>
  <c r="L108" i="186" s="1"/>
  <c r="L4" i="267" s="1"/>
  <c r="L2" i="188"/>
  <c r="O50" i="250" l="1"/>
  <c r="O56" i="250" s="1"/>
  <c r="O54" i="250"/>
  <c r="O57" i="250" s="1"/>
  <c r="K54" i="250"/>
  <c r="K57" i="250" s="1"/>
  <c r="K59" i="250" s="1"/>
  <c r="K61" i="250" s="1"/>
  <c r="N54" i="250"/>
  <c r="N57" i="250" s="1"/>
  <c r="N59" i="250" s="1"/>
  <c r="N61" i="250" s="1"/>
  <c r="J54" i="250"/>
  <c r="J57" i="250" s="1"/>
  <c r="M54" i="250"/>
  <c r="M57" i="250" s="1"/>
  <c r="M59" i="250" s="1"/>
  <c r="M61" i="250" s="1"/>
  <c r="L54" i="250"/>
  <c r="L57" i="250" s="1"/>
  <c r="L59" i="250" s="1"/>
  <c r="L61" i="250" s="1"/>
  <c r="O114" i="250"/>
  <c r="O117" i="250" s="1"/>
  <c r="K114" i="250"/>
  <c r="K117" i="250" s="1"/>
  <c r="K119" i="250" s="1"/>
  <c r="K121" i="250" s="1"/>
  <c r="J114" i="250"/>
  <c r="J117" i="250" s="1"/>
  <c r="L114" i="250"/>
  <c r="L117" i="250" s="1"/>
  <c r="L119" i="250" s="1"/>
  <c r="L121" i="250" s="1"/>
  <c r="N114" i="250"/>
  <c r="N117" i="250" s="1"/>
  <c r="N119" i="250" s="1"/>
  <c r="N121" i="250" s="1"/>
  <c r="M114" i="250"/>
  <c r="M117" i="250" s="1"/>
  <c r="M119" i="250" s="1"/>
  <c r="M121" i="250" s="1"/>
  <c r="M84" i="250"/>
  <c r="M87" i="250" s="1"/>
  <c r="M89" i="250" s="1"/>
  <c r="M91" i="250" s="1"/>
  <c r="L84" i="250"/>
  <c r="L87" i="250" s="1"/>
  <c r="L89" i="250" s="1"/>
  <c r="L91" i="250" s="1"/>
  <c r="J84" i="250"/>
  <c r="J87" i="250" s="1"/>
  <c r="O84" i="250"/>
  <c r="O87" i="250" s="1"/>
  <c r="K84" i="250"/>
  <c r="K87" i="250" s="1"/>
  <c r="K89" i="250" s="1"/>
  <c r="K91" i="250" s="1"/>
  <c r="N84" i="250"/>
  <c r="N87" i="250" s="1"/>
  <c r="N89" i="250" s="1"/>
  <c r="N91" i="250" s="1"/>
  <c r="O24" i="250"/>
  <c r="O27" i="250" s="1"/>
  <c r="L24" i="250"/>
  <c r="L27" i="250" s="1"/>
  <c r="L29" i="250" s="1"/>
  <c r="L31" i="250" s="1"/>
  <c r="M24" i="250"/>
  <c r="M27" i="250" s="1"/>
  <c r="M29" i="250" s="1"/>
  <c r="M31" i="250" s="1"/>
  <c r="J27" i="250"/>
  <c r="N24" i="250"/>
  <c r="N27" i="250" s="1"/>
  <c r="N29" i="250" s="1"/>
  <c r="N31" i="250" s="1"/>
  <c r="K24" i="250"/>
  <c r="K27" i="250" s="1"/>
  <c r="O107" i="250"/>
  <c r="O110" i="250" s="1"/>
  <c r="O77" i="250"/>
  <c r="O80" i="250" s="1"/>
  <c r="H50" i="250"/>
  <c r="H56" i="250" s="1"/>
  <c r="O17" i="250"/>
  <c r="O20" i="250" s="1"/>
  <c r="O26" i="250" s="1"/>
  <c r="H105" i="250"/>
  <c r="H75" i="250"/>
  <c r="H45" i="250"/>
  <c r="H15" i="250"/>
  <c r="L4" i="250"/>
  <c r="L4" i="260"/>
  <c r="M2" i="250"/>
  <c r="M2" i="260"/>
  <c r="O81" i="186"/>
  <c r="O107" i="186"/>
  <c r="O59" i="186"/>
  <c r="O19" i="186"/>
  <c r="O20" i="186" s="1"/>
  <c r="L64" i="186"/>
  <c r="K65" i="186" s="1"/>
  <c r="L74" i="186"/>
  <c r="L47" i="186"/>
  <c r="L49" i="186" s="1"/>
  <c r="L53" i="186"/>
  <c r="L60" i="186"/>
  <c r="L82" i="186"/>
  <c r="L83" i="186" s="1"/>
  <c r="M2" i="186"/>
  <c r="M2" i="188"/>
  <c r="M43" i="186"/>
  <c r="M44" i="186" s="1"/>
  <c r="M33" i="186"/>
  <c r="M34" i="186" s="1"/>
  <c r="M82" i="186" s="1"/>
  <c r="M106" i="186"/>
  <c r="M108" i="186" s="1"/>
  <c r="M4" i="267" s="1"/>
  <c r="L4" i="186"/>
  <c r="L73" i="186"/>
  <c r="L4" i="188"/>
  <c r="K54" i="186"/>
  <c r="K68" i="186"/>
  <c r="K92" i="186"/>
  <c r="N32" i="186"/>
  <c r="N42" i="186"/>
  <c r="N24" i="186"/>
  <c r="N25" i="186" s="1"/>
  <c r="N2" i="267" s="1"/>
  <c r="L55" i="186"/>
  <c r="L48" i="186"/>
  <c r="K88" i="186"/>
  <c r="K3" i="267" s="1"/>
  <c r="O59" i="250" l="1"/>
  <c r="O61" i="250" s="1"/>
  <c r="K29" i="250"/>
  <c r="K31" i="250" s="1"/>
  <c r="O29" i="250"/>
  <c r="H59" i="250"/>
  <c r="H61" i="250" s="1"/>
  <c r="F62" i="250"/>
  <c r="H107" i="250"/>
  <c r="O116" i="250"/>
  <c r="O119" i="250" s="1"/>
  <c r="H110" i="250"/>
  <c r="H116" i="250" s="1"/>
  <c r="H80" i="250"/>
  <c r="H86" i="250" s="1"/>
  <c r="O86" i="250"/>
  <c r="O89" i="250" s="1"/>
  <c r="H77" i="250"/>
  <c r="H47" i="250"/>
  <c r="H26" i="250"/>
  <c r="H20" i="250"/>
  <c r="H17" i="250"/>
  <c r="M83" i="186"/>
  <c r="K3" i="250"/>
  <c r="K3" i="260"/>
  <c r="N2" i="250"/>
  <c r="N2" i="260"/>
  <c r="M4" i="250"/>
  <c r="M4" i="260"/>
  <c r="L87" i="186"/>
  <c r="L88" i="186" s="1"/>
  <c r="L3" i="267" s="1"/>
  <c r="H81" i="186"/>
  <c r="H107" i="186"/>
  <c r="H59" i="186"/>
  <c r="H19" i="186"/>
  <c r="N2" i="186"/>
  <c r="N106" i="186"/>
  <c r="N108" i="186" s="1"/>
  <c r="N4" i="267" s="1"/>
  <c r="N2" i="188"/>
  <c r="N43" i="186"/>
  <c r="N44" i="186" s="1"/>
  <c r="N33" i="186"/>
  <c r="N34" i="186" s="1"/>
  <c r="K3" i="186"/>
  <c r="K3" i="188"/>
  <c r="M60" i="186"/>
  <c r="M47" i="186"/>
  <c r="M49" i="186" s="1"/>
  <c r="M74" i="186"/>
  <c r="M53" i="186"/>
  <c r="M64" i="186"/>
  <c r="L65" i="186" s="1"/>
  <c r="L54" i="186"/>
  <c r="L68" i="186"/>
  <c r="L92" i="186"/>
  <c r="M48" i="186"/>
  <c r="M55" i="186"/>
  <c r="M4" i="188"/>
  <c r="M73" i="186"/>
  <c r="M4" i="186"/>
  <c r="O24" i="186"/>
  <c r="O25" i="186" s="1"/>
  <c r="O2" i="267" s="1"/>
  <c r="O32" i="186"/>
  <c r="O42" i="186"/>
  <c r="F64" i="250" l="1"/>
  <c r="F67" i="250" s="1"/>
  <c r="F12" i="267"/>
  <c r="H29" i="250"/>
  <c r="H31" i="250" s="1"/>
  <c r="K34" i="214"/>
  <c r="O31" i="250"/>
  <c r="F32" i="250" s="1"/>
  <c r="O121" i="250"/>
  <c r="F122" i="250" s="1"/>
  <c r="F14" i="267" s="1"/>
  <c r="H119" i="250"/>
  <c r="H121" i="250" s="1"/>
  <c r="O91" i="250"/>
  <c r="F92" i="250" s="1"/>
  <c r="F13" i="267" s="1"/>
  <c r="H89" i="250"/>
  <c r="H91" i="250" s="1"/>
  <c r="O2" i="250"/>
  <c r="O2" i="260"/>
  <c r="L3" i="250"/>
  <c r="L3" i="260"/>
  <c r="N4" i="250"/>
  <c r="N4" i="260"/>
  <c r="M87" i="186"/>
  <c r="M88" i="186" s="1"/>
  <c r="O2" i="188"/>
  <c r="O43" i="186"/>
  <c r="O44" i="186" s="1"/>
  <c r="H44" i="186" s="1"/>
  <c r="O2" i="186"/>
  <c r="O33" i="186"/>
  <c r="O34" i="186" s="1"/>
  <c r="H34" i="186" s="1"/>
  <c r="O106" i="186"/>
  <c r="O108" i="186" s="1"/>
  <c r="O4" i="267" s="1"/>
  <c r="N82" i="186"/>
  <c r="N83" i="186" s="1"/>
  <c r="N47" i="186"/>
  <c r="N49" i="186" s="1"/>
  <c r="N64" i="186"/>
  <c r="M65" i="186" s="1"/>
  <c r="N60" i="186"/>
  <c r="N53" i="186"/>
  <c r="N74" i="186"/>
  <c r="N4" i="186"/>
  <c r="N4" i="188"/>
  <c r="N73" i="186"/>
  <c r="L3" i="188"/>
  <c r="L3" i="186"/>
  <c r="M54" i="186"/>
  <c r="M92" i="186"/>
  <c r="M68" i="186"/>
  <c r="N48" i="186"/>
  <c r="N55" i="186"/>
  <c r="M3" i="260" l="1"/>
  <c r="M3" i="267"/>
  <c r="F34" i="250"/>
  <c r="F11" i="267"/>
  <c r="K38" i="214"/>
  <c r="F21" i="267"/>
  <c r="K33" i="214"/>
  <c r="F37" i="250"/>
  <c r="F94" i="250"/>
  <c r="F97" i="250" s="1"/>
  <c r="K35" i="214"/>
  <c r="F124" i="250"/>
  <c r="F127" i="250" s="1"/>
  <c r="K36" i="214"/>
  <c r="O4" i="250"/>
  <c r="O4" i="260"/>
  <c r="M3" i="186"/>
  <c r="M3" i="250"/>
  <c r="M3" i="188"/>
  <c r="N87" i="186"/>
  <c r="N88" i="186" s="1"/>
  <c r="O48" i="186"/>
  <c r="O55" i="186"/>
  <c r="N92" i="186"/>
  <c r="N54" i="186"/>
  <c r="N68" i="186"/>
  <c r="O73" i="186"/>
  <c r="O4" i="188"/>
  <c r="O4" i="186"/>
  <c r="O47" i="186"/>
  <c r="O49" i="186" s="1"/>
  <c r="O74" i="186"/>
  <c r="O53" i="186"/>
  <c r="O60" i="186"/>
  <c r="H60" i="186" s="1"/>
  <c r="O82" i="186"/>
  <c r="O83" i="186" s="1"/>
  <c r="O64" i="186"/>
  <c r="N65" i="186" s="1"/>
  <c r="H65" i="186" s="1"/>
  <c r="K37" i="214" l="1"/>
  <c r="F20" i="267"/>
  <c r="K40" i="214"/>
  <c r="F23" i="267"/>
  <c r="N3" i="260"/>
  <c r="N3" i="267"/>
  <c r="K39" i="214"/>
  <c r="F22" i="267"/>
  <c r="H49" i="186"/>
  <c r="F50" i="186"/>
  <c r="F99" i="186" s="1"/>
  <c r="N3" i="250"/>
  <c r="N3" i="188"/>
  <c r="N3" i="186"/>
  <c r="H47" i="186"/>
  <c r="H64" i="186"/>
  <c r="H74" i="186"/>
  <c r="H82" i="186"/>
  <c r="H53" i="186"/>
  <c r="H55" i="186"/>
  <c r="H48" i="186"/>
  <c r="O92" i="186"/>
  <c r="O68" i="186"/>
  <c r="O54" i="186"/>
  <c r="J92" i="186" l="1"/>
  <c r="O87" i="186"/>
  <c r="O88" i="186" s="1"/>
  <c r="H54" i="186"/>
  <c r="H68" i="186"/>
  <c r="H92" i="186"/>
  <c r="O3" i="260" l="1"/>
  <c r="O3" i="267"/>
  <c r="J54" i="186"/>
  <c r="J56" i="186" s="1"/>
  <c r="K56" i="186" s="1"/>
  <c r="L56" i="186" s="1"/>
  <c r="M56" i="186" s="1"/>
  <c r="N56" i="186" s="1"/>
  <c r="O56" i="186" s="1"/>
  <c r="J68" i="186"/>
  <c r="O3" i="250"/>
  <c r="O3" i="188"/>
  <c r="O3" i="186"/>
  <c r="K91" i="186"/>
  <c r="K93" i="186" s="1"/>
  <c r="K69" i="186"/>
  <c r="K70" i="186" s="1"/>
  <c r="L61" i="186"/>
  <c r="M61" i="186" l="1"/>
  <c r="L69" i="186"/>
  <c r="L70" i="186" s="1"/>
  <c r="L91" i="186"/>
  <c r="L93" i="186" s="1"/>
  <c r="N61" i="186" l="1"/>
  <c r="M69" i="186"/>
  <c r="M70" i="186" s="1"/>
  <c r="M91" i="186"/>
  <c r="M93" i="186" s="1"/>
  <c r="N69" i="186" l="1"/>
  <c r="N70" i="186" s="1"/>
  <c r="O61" i="186"/>
  <c r="F62" i="186" s="1"/>
  <c r="N91" i="186"/>
  <c r="N93" i="186" s="1"/>
  <c r="H61" i="186" l="1"/>
  <c r="O91" i="186"/>
  <c r="O93" i="186" s="1"/>
  <c r="O69" i="186"/>
  <c r="O70" i="186" s="1"/>
  <c r="F98" i="186"/>
  <c r="H69" i="186" l="1"/>
  <c r="H91" i="186"/>
  <c r="J91" i="186" l="1"/>
  <c r="J93" i="186" s="1"/>
  <c r="J69" i="186"/>
  <c r="J70" i="186" s="1"/>
  <c r="H70" i="186" s="1"/>
  <c r="H93" i="186" l="1"/>
  <c r="F94" i="186"/>
  <c r="F97" i="186" s="1"/>
  <c r="F100" i="186" s="1"/>
  <c r="F75" i="18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2" authorId="0" shapeId="0" xr:uid="{12A19498-CA65-45B0-8014-E8ECA0CF72C3}">
      <text>
        <r>
          <rPr>
            <sz val="9"/>
            <color indexed="81"/>
            <rFont val="Tahoma"/>
            <family val="2"/>
          </rPr>
          <t xml:space="preserve">
from financial model v 3.21, tab 'Scenario_input'</t>
        </r>
      </text>
    </comment>
  </commentList>
</comments>
</file>

<file path=xl/sharedStrings.xml><?xml version="1.0" encoding="utf-8"?>
<sst xmlns="http://schemas.openxmlformats.org/spreadsheetml/2006/main" count="833" uniqueCount="433">
  <si>
    <t>Model name:</t>
  </si>
  <si>
    <t>Land sales model</t>
  </si>
  <si>
    <t>Version number:</t>
  </si>
  <si>
    <t>Filename:</t>
  </si>
  <si>
    <t>Land-sales-model-Dec-2020-v3.0.xlsx</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</si>
  <si>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</si>
  <si>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</si>
  <si>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</si>
  <si>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</si>
  <si>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</si>
  <si>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</si>
  <si>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</si>
  <si>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</si>
  <si>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</si>
  <si>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</si>
  <si>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</si>
  <si>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</si>
  <si>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</si>
  <si>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</si>
  <si>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</si>
  <si>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</si>
  <si>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</si>
  <si>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</si>
  <si>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</si>
  <si>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</si>
  <si>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</si>
  <si>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</si>
  <si>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</si>
  <si>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</si>
  <si>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</si>
  <si>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</si>
  <si>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</si>
  <si>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</si>
  <si>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</si>
  <si>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Instructions:</t>
  </si>
  <si>
    <t>1. Using the Fountain plug-in, select 'Get Input Sheet' to populate the F_Inputs sheet.</t>
  </si>
  <si>
    <t>2. If required, update the 'InpOverride' adjustment sheet to apply a manual intervention to the inputs in the 'F_Inputs' sheet that flows into this model.</t>
  </si>
  <si>
    <t>3. Update the opening model parameters in block B of the InpActive sheet of the model.</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</si>
  <si>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</si>
  <si>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</si>
  <si>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</si>
  <si>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</si>
  <si>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</si>
  <si>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</si>
  <si>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</si>
  <si>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</si>
  <si>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</si>
  <si>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</si>
  <si>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</si>
  <si>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</si>
  <si>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</si>
  <si>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</si>
  <si>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</si>
  <si>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</si>
  <si>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</si>
  <si>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</si>
  <si>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</si>
  <si>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</si>
  <si>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</si>
  <si>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</si>
  <si>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</si>
  <si>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</si>
  <si>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</si>
  <si>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</si>
  <si>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</si>
  <si>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</si>
  <si>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</si>
  <si>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</si>
  <si>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</si>
  <si>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</si>
  <si>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</si>
  <si>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</si>
  <si>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</si>
  <si>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</si>
  <si>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</si>
  <si>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</si>
  <si>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</si>
  <si>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</si>
  <si>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</si>
  <si>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</si>
  <si>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</si>
  <si>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</si>
  <si>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</si>
  <si>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</si>
  <si>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</si>
  <si>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</si>
  <si>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</si>
  <si>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</si>
  <si>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</si>
  <si>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</si>
  <si>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</si>
  <si>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</si>
  <si>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</si>
  <si>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</si>
  <si>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</si>
  <si>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</si>
  <si>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</si>
  <si>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</si>
  <si>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</si>
  <si>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</si>
  <si>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</si>
  <si>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</si>
  <si>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</si>
  <si>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</si>
  <si>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</si>
  <si>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</si>
  <si>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</si>
  <si>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</si>
  <si>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</si>
  <si>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</si>
  <si>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</si>
  <si>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</si>
  <si>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</si>
  <si>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</si>
  <si>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</si>
  <si>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</si>
  <si>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</si>
  <si>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</si>
  <si>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</si>
  <si>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</si>
  <si>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</si>
  <si>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</si>
  <si>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</si>
  <si>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</si>
  <si>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</si>
  <si>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</si>
  <si>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</si>
  <si>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</si>
  <si>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</si>
  <si>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</si>
  <si>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</si>
  <si>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</si>
  <si>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</si>
  <si>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</si>
  <si>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</si>
  <si>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</si>
  <si>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</si>
  <si>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UU</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</si>
  <si>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</si>
  <si>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</si>
  <si>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</si>
  <si>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</si>
  <si>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</si>
  <si>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</si>
  <si>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</si>
  <si>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</si>
  <si>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</si>
  <si>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</si>
  <si>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</si>
  <si>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</si>
  <si>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</si>
  <si>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</si>
  <si>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</si>
  <si>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</si>
  <si>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</si>
  <si>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</si>
  <si>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</si>
  <si>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</si>
  <si>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</si>
  <si>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</si>
  <si>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</si>
  <si>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</si>
  <si>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</si>
  <si>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</si>
  <si>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</si>
  <si>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</si>
  <si>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</si>
  <si>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</si>
  <si>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</si>
  <si>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</si>
  <si>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</si>
  <si>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</si>
  <si>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</si>
  <si>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PR19CMI002_IN</t>
  </si>
  <si>
    <t>Reference</t>
  </si>
  <si>
    <t>Item description</t>
  </si>
  <si>
    <t>Unit</t>
  </si>
  <si>
    <t>Model</t>
  </si>
  <si>
    <t>2017-18</t>
  </si>
  <si>
    <t>2018-19</t>
  </si>
  <si>
    <t>2019-20</t>
  </si>
  <si>
    <t>2020-21</t>
  </si>
  <si>
    <t>2021-22</t>
  </si>
  <si>
    <t>2022-23</t>
  </si>
  <si>
    <t>2023-24</t>
  </si>
  <si>
    <t>2024-25</t>
  </si>
  <si>
    <t>A7001WR</t>
  </si>
  <si>
    <t>Land sales water resources - Forecast at previous review</t>
  </si>
  <si>
    <t>Price Review 2019</t>
  </si>
  <si>
    <t>BT39301PWR</t>
  </si>
  <si>
    <t>Proceeds from disposals of protected land - water resources</t>
  </si>
  <si>
    <t>£000</t>
  </si>
  <si>
    <t>A7001WN</t>
  </si>
  <si>
    <t>Land sales water network - Forecast at previous review</t>
  </si>
  <si>
    <t>BT39301PWN</t>
  </si>
  <si>
    <t>Proceeds from disposals of protected land - water network</t>
  </si>
  <si>
    <t>A7001WW</t>
  </si>
  <si>
    <t>Land sales wastewater - Forecast at previous review</t>
  </si>
  <si>
    <t>BT39301PS</t>
  </si>
  <si>
    <t>Proceeds from disposals of protected land - Wastewater</t>
  </si>
  <si>
    <t>A7001DMMY</t>
  </si>
  <si>
    <t>Land sales dmmy - Forecast at previous review</t>
  </si>
  <si>
    <t>BT39301PTTT</t>
  </si>
  <si>
    <t>Land sales - Proceeds from disposals of protected land (TTT)</t>
  </si>
  <si>
    <t>PR19INF0002AL</t>
  </si>
  <si>
    <t>Consumer price index (including housing costs) - Consumer Price Index (with housing) for April</t>
  </si>
  <si>
    <t>nr</t>
  </si>
  <si>
    <t>PR19INF0002MY</t>
  </si>
  <si>
    <t>Consumer price index (including housing costs) - Consumer Price Index (with housing) for May</t>
  </si>
  <si>
    <t>PR19INF0002JN</t>
  </si>
  <si>
    <t>Consumer price index (including housing costs) - Consumer Price Index (with housing) for June</t>
  </si>
  <si>
    <t>PR19INF0002JL</t>
  </si>
  <si>
    <t>Consumer price index (including housing costs) - Consumer Price Index (with housing) for July</t>
  </si>
  <si>
    <t>PR19INF0002AT</t>
  </si>
  <si>
    <t>Consumer price index (including housing costs) - Consumer Price Index (with housing) for August</t>
  </si>
  <si>
    <t>PR19INF0002SR</t>
  </si>
  <si>
    <t>Consumer price index (including housing costs) - Consumer Price Index (with housing) for September</t>
  </si>
  <si>
    <t>PR19INF0002OR</t>
  </si>
  <si>
    <t>Consumer price index (including housing costs) - Consumer Price Index (with housing) for October</t>
  </si>
  <si>
    <t>PR19INF0002NR</t>
  </si>
  <si>
    <t>Consumer price index (including housing costs) - Consumer Price Index (with housing) for November</t>
  </si>
  <si>
    <t>PR19INF0002DR</t>
  </si>
  <si>
    <t>Consumer price index (including housing costs) - Consumer Price Index (with housing) for December</t>
  </si>
  <si>
    <t>PR19INF0002JY</t>
  </si>
  <si>
    <t>Consumer price index (including housing costs) - Consumer Price Index (with housing) for January</t>
  </si>
  <si>
    <t>PR19INF0002FY</t>
  </si>
  <si>
    <t>Consumer price index (including housing costs) - Consumer Price Index (with housing) for February</t>
  </si>
  <si>
    <t>PR19INF0002MH</t>
  </si>
  <si>
    <t>Consumer price index (including housing costs) - Consumer Price Index (with housing) for March</t>
  </si>
  <si>
    <t>Explanation of Override</t>
  </si>
  <si>
    <t>Forecast to be zero</t>
  </si>
  <si>
    <t>Nominal values from APRs, Item 2L.1; forecast is zero for  FY2024/25</t>
  </si>
  <si>
    <t>Actuals up to June 2024, forecast using Treasury numbers afterwards</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</si>
  <si>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</si>
  <si>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</si>
  <si>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</si>
  <si>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</si>
  <si>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</si>
  <si>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</si>
  <si>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</si>
  <si>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</si>
  <si>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</si>
  <si>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</si>
  <si>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</si>
  <si>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</si>
  <si>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</si>
  <si>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</si>
  <si>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</si>
  <si>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</si>
  <si>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</si>
  <si>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</si>
  <si>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</si>
  <si>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</si>
  <si>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</si>
  <si>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</si>
  <si>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</si>
  <si>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</si>
  <si>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</si>
  <si>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</si>
  <si>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</si>
  <si>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</si>
  <si>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Name</t>
  </si>
  <si>
    <t>text</t>
  </si>
  <si>
    <t>Company Type</t>
  </si>
  <si>
    <t>Discount rate</t>
  </si>
  <si>
    <t>C_LS001_PR19CMI002</t>
  </si>
  <si>
    <t>Land sales water resources - wholesale allowed return</t>
  </si>
  <si>
    <t>%</t>
  </si>
  <si>
    <t>C_LS002_PR19CMI002</t>
  </si>
  <si>
    <t>Land sales water network - wholesale allowed return</t>
  </si>
  <si>
    <t>C_LS003_PR19CMI002</t>
  </si>
  <si>
    <t>Land sales wastewater - wholesale allowed return</t>
  </si>
  <si>
    <t>C_LS004_PR19CMI002</t>
  </si>
  <si>
    <t>Land sales dmmy - wholesale allowed return</t>
  </si>
  <si>
    <t>Cost sharing of any net proceeds from land sales</t>
  </si>
  <si>
    <t>C_LS005_PR19CMI002</t>
  </si>
  <si>
    <t xml:space="preserve">The customers’ share of any net proceeds from disposals of interest in land (water resources)
</t>
  </si>
  <si>
    <t>C_LS006_PR19CMI002</t>
  </si>
  <si>
    <t xml:space="preserve">The customers’ share of any net proceeds from disposals of interest in land (water network)
</t>
  </si>
  <si>
    <t>C_LS007_PR19CMI002</t>
  </si>
  <si>
    <t xml:space="preserve">The customers’ share of any net proceeds from disposals of interest in land (wastewater)
</t>
  </si>
  <si>
    <t>C_LS008_PR19CMI002</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</si>
  <si>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</si>
  <si>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</si>
  <si>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</si>
  <si>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</si>
  <si>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</si>
  <si>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</si>
  <si>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</si>
  <si>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</si>
  <si>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</si>
  <si>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</si>
  <si>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</si>
  <si>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</si>
  <si>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</si>
  <si>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</si>
  <si>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</si>
  <si>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</si>
  <si>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</si>
  <si>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</si>
  <si>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</si>
  <si>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</si>
  <si>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</si>
  <si>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</si>
  <si>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</si>
  <si>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</si>
  <si>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</si>
  <si>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</si>
  <si>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</si>
  <si>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</si>
  <si>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</si>
  <si>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</si>
  <si>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</si>
  <si>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</si>
  <si>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</si>
  <si>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</si>
  <si>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</si>
  <si>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</si>
  <si>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</si>
  <si>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</si>
  <si>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</si>
  <si>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</si>
  <si>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</si>
  <si>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</si>
  <si>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</si>
  <si>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</si>
  <si>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</si>
  <si>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</si>
  <si>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</si>
  <si>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</si>
  <si>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</si>
  <si>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</si>
  <si>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</si>
  <si>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</si>
  <si>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</si>
  <si>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</si>
  <si>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</si>
  <si>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</si>
  <si>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</si>
  <si>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</si>
  <si>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</si>
  <si>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</si>
  <si>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</si>
  <si>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</si>
  <si>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</si>
  <si>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</si>
  <si>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</si>
  <si>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</si>
  <si>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</si>
  <si>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</si>
  <si>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</si>
  <si>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</si>
  <si>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</si>
  <si>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</si>
  <si>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</si>
  <si>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</si>
  <si>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</si>
  <si>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</si>
  <si>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</si>
  <si>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</si>
  <si>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</si>
  <si>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</si>
  <si>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</si>
  <si>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</si>
  <si>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</si>
  <si>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</si>
  <si>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</si>
  <si>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</si>
  <si>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</si>
  <si>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</si>
  <si>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</si>
  <si>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</si>
  <si>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</si>
  <si>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</si>
  <si>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</si>
  <si>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</si>
  <si>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</si>
  <si>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</si>
  <si>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</si>
  <si>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</si>
  <si>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</si>
  <si>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</si>
  <si>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</si>
  <si>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</si>
  <si>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</si>
  <si>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</si>
  <si>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</si>
  <si>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</si>
  <si>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</si>
  <si>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</si>
  <si>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</si>
  <si>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</si>
  <si>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</si>
  <si>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</si>
  <si>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</si>
  <si>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</si>
  <si>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</si>
  <si>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</si>
  <si>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</si>
  <si>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</si>
  <si>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</si>
  <si>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</si>
  <si>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</si>
  <si>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</si>
  <si>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</si>
  <si>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</si>
  <si>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</si>
  <si>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PR19CMI002_OUT</t>
  </si>
  <si>
    <t>C_A7001WR_PR19CMI002</t>
  </si>
  <si>
    <t>C_BT39301PWR_PR19CMI002</t>
  </si>
  <si>
    <t>C_A7001WN_PR19CMI002</t>
  </si>
  <si>
    <t>C_BT39301PWN_PR19CMI002</t>
  </si>
  <si>
    <t>C_A7001WW_PR19CMI002</t>
  </si>
  <si>
    <t>C_BT39301PS_PR19CMI002</t>
  </si>
  <si>
    <t>C_A7001DMMY_PR19CMI002</t>
  </si>
  <si>
    <t>C_BT39301PTTT_PR19CMI002</t>
  </si>
  <si>
    <t>C_PR19INF0002AL_PR19CMI002</t>
  </si>
  <si>
    <t>C_PR19INF0002MY_PR19CMI002</t>
  </si>
  <si>
    <t>C_PR19INF0002JN_PR19CMI002</t>
  </si>
  <si>
    <t>C_PR19INF0002JL_PR19CMI002</t>
  </si>
  <si>
    <t>C_PR19INF0002AT_PR19CMI002</t>
  </si>
  <si>
    <t>C_PR19INF0002SR_PR19CMI002</t>
  </si>
  <si>
    <t>C_PR19INF0002OR_PR19CMI002</t>
  </si>
  <si>
    <t>C_PR19INF0002NR_PR19CMI002</t>
  </si>
  <si>
    <t>C_PR19INF0002DR_PR19CMI002</t>
  </si>
  <si>
    <t>C_PR19INF0002JY_PR19CMI002</t>
  </si>
  <si>
    <t>C_PR19INF0002FY_PR19CMI002</t>
  </si>
  <si>
    <t>C_PR19INF0002MH_PR19CMI002</t>
  </si>
  <si>
    <t>PR19QA_CMI002_OUT_1</t>
  </si>
  <si>
    <t>Date &amp; Time for Model PR19D003 Land disposal</t>
  </si>
  <si>
    <t>Text</t>
  </si>
  <si>
    <t>PR19QA_CMI002_OUT_2</t>
  </si>
  <si>
    <t>Name &amp; Path of Model PR19D003 Land disposal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</si>
</sst>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80">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sz val="10"/>
      <color indexed="8"/>
      <name val="Arial"/>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b/>
      <sz val="10"/>
      <name val="Calibri"/>
      <family val="2"/>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
      <sz val="9"/>
      <color indexed="81"/>
      <name val="Tahoma"/>
      <family val="2"/>
    </font>
  </fonts>
  <fills count="6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7">
    <xf numFmtId="167" fontId="0" fillId="0" borderId="0" applyFont="0" applyFill="0" applyBorder="0" applyProtection="0">
      <alignment vertical="top"/>
    </xf>
    <xf numFmtId="170" fontId="10" fillId="0" borderId="0" applyFont="0" applyFill="0" applyBorder="0" applyProtection="0">
      <alignment vertical="top"/>
    </xf>
    <xf numFmtId="175" fontId="9" fillId="0" borderId="0" applyFont="0" applyFill="0" applyBorder="0" applyProtection="0">
      <alignment vertical="top"/>
    </xf>
    <xf numFmtId="176" fontId="9" fillId="0" borderId="0" applyFont="0" applyFill="0" applyBorder="0" applyProtection="0">
      <alignment vertical="top"/>
    </xf>
    <xf numFmtId="168" fontId="9" fillId="0" borderId="0" applyFont="0" applyFill="0" applyBorder="0" applyProtection="0">
      <alignment vertical="top"/>
    </xf>
    <xf numFmtId="169" fontId="9" fillId="0" borderId="0" applyFont="0" applyFill="0" applyBorder="0" applyProtection="0">
      <alignment vertical="top"/>
    </xf>
    <xf numFmtId="164"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4" applyNumberFormat="0" applyAlignment="0" applyProtection="0"/>
    <xf numFmtId="0" fontId="29" fillId="12" borderId="5" applyNumberFormat="0" applyAlignment="0" applyProtection="0"/>
    <xf numFmtId="0" fontId="30" fillId="12" borderId="4" applyNumberFormat="0" applyAlignment="0" applyProtection="0"/>
    <xf numFmtId="0" fontId="31" fillId="0" borderId="6" applyNumberFormat="0" applyFill="0" applyAlignment="0" applyProtection="0"/>
    <xf numFmtId="0" fontId="32" fillId="13" borderId="7" applyNumberFormat="0" applyAlignment="0" applyProtection="0"/>
    <xf numFmtId="0" fontId="33" fillId="0" borderId="0" applyNumberFormat="0" applyFill="0" applyBorder="0" applyAlignment="0" applyProtection="0"/>
    <xf numFmtId="0" fontId="20" fillId="14"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36" fillId="38" borderId="0" applyNumberFormat="0" applyBorder="0" applyAlignment="0" applyProtection="0"/>
    <xf numFmtId="170" fontId="37" fillId="0" borderId="0" applyNumberFormat="0" applyFill="0" applyBorder="0" applyAlignment="0" applyProtection="0">
      <alignment vertical="top"/>
    </xf>
    <xf numFmtId="174" fontId="38" fillId="0" borderId="0" applyFont="0" applyFill="0" applyBorder="0" applyProtection="0">
      <alignment vertical="top"/>
    </xf>
    <xf numFmtId="170" fontId="9" fillId="0" borderId="0" applyFont="0" applyFill="0" applyBorder="0" applyProtection="0">
      <alignment vertical="top"/>
    </xf>
    <xf numFmtId="0" fontId="51" fillId="45" borderId="13" applyNumberFormat="0" applyFont="0" applyAlignment="0" applyProtection="0"/>
    <xf numFmtId="167" fontId="8" fillId="0" borderId="0" applyFont="0" applyFill="0" applyBorder="0" applyProtection="0">
      <alignment vertical="top"/>
    </xf>
    <xf numFmtId="43" fontId="8" fillId="0" borderId="0" applyFont="0" applyFill="0" applyBorder="0" applyAlignment="0" applyProtection="0"/>
    <xf numFmtId="169" fontId="8" fillId="0" borderId="0" applyFont="0" applyFill="0" applyBorder="0" applyProtection="0">
      <alignment vertical="top"/>
    </xf>
    <xf numFmtId="168" fontId="8" fillId="0" borderId="0" applyFont="0" applyFill="0" applyBorder="0" applyProtection="0">
      <alignment vertical="top"/>
    </xf>
    <xf numFmtId="175" fontId="8" fillId="0" borderId="0" applyFont="0" applyFill="0" applyBorder="0" applyProtection="0">
      <alignment vertical="top"/>
    </xf>
    <xf numFmtId="174" fontId="8" fillId="0" borderId="0" applyFont="0" applyFill="0" applyBorder="0" applyProtection="0">
      <alignment vertical="top"/>
    </xf>
    <xf numFmtId="178" fontId="14" fillId="0" borderId="0" applyNumberFormat="0" applyFill="0" applyBorder="0" applyProtection="0">
      <alignment vertical="top"/>
    </xf>
    <xf numFmtId="0" fontId="15" fillId="0" borderId="0" applyNumberFormat="0" applyFill="0" applyBorder="0" applyProtection="0">
      <alignment vertical="top"/>
    </xf>
    <xf numFmtId="0" fontId="9" fillId="0" borderId="0" applyNumberFormat="0" applyFill="0" applyBorder="0" applyProtection="0">
      <alignment horizontal="right" vertical="top"/>
    </xf>
    <xf numFmtId="170" fontId="16" fillId="0" borderId="0" applyNumberFormat="0" applyProtection="0">
      <alignment vertical="top"/>
    </xf>
    <xf numFmtId="0" fontId="55" fillId="0" borderId="0" applyNumberFormat="0" applyFill="0" applyBorder="0" applyAlignment="0" applyProtection="0">
      <alignment vertical="top"/>
      <protection locked="0"/>
    </xf>
    <xf numFmtId="0" fontId="7" fillId="0" borderId="0"/>
    <xf numFmtId="0" fontId="6" fillId="0" borderId="0"/>
    <xf numFmtId="0" fontId="5" fillId="0" borderId="0"/>
    <xf numFmtId="0" fontId="5" fillId="0" borderId="0"/>
    <xf numFmtId="0" fontId="9" fillId="14" borderId="8" applyNumberFormat="0" applyFont="0" applyAlignment="0" applyProtection="0"/>
    <xf numFmtId="174" fontId="9" fillId="0" borderId="0" applyFont="0" applyFill="0" applyBorder="0" applyProtection="0">
      <alignment vertical="top"/>
    </xf>
    <xf numFmtId="43" fontId="8"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9" fillId="0" borderId="0"/>
    <xf numFmtId="0" fontId="2"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64" fillId="51" borderId="0" applyNumberFormat="0" applyBorder="0" applyAlignment="0" applyProtection="0"/>
    <xf numFmtId="0" fontId="52" fillId="0" borderId="0"/>
    <xf numFmtId="0" fontId="37"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2"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2" fillId="46" borderId="0" applyNumberFormat="0" applyFont="0" applyBorder="0" applyAlignment="0" applyProtection="0"/>
    <xf numFmtId="167" fontId="67" fillId="52" borderId="0" applyAlignment="0" applyProtection="0"/>
    <xf numFmtId="0" fontId="52" fillId="53" borderId="0" applyNumberFormat="0" applyBorder="0" applyAlignment="0" applyProtection="0"/>
    <xf numFmtId="0" fontId="70" fillId="46" borderId="0" applyNumberFormat="0" applyBorder="0" applyAlignment="0" applyProtection="0"/>
    <xf numFmtId="0" fontId="52" fillId="46" borderId="0" applyNumberFormat="0" applyBorder="0" applyAlignment="0" applyProtection="0"/>
    <xf numFmtId="0" fontId="52" fillId="54" borderId="0" applyNumberFormat="0" applyAlignment="0" applyProtection="0"/>
    <xf numFmtId="0" fontId="71" fillId="0" borderId="0" applyNumberFormat="0" applyBorder="0" applyAlignment="0" applyProtection="0"/>
    <xf numFmtId="0" fontId="52"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2" fillId="0" borderId="0" applyFont="0" applyFill="0" applyBorder="0" applyProtection="0">
      <alignment vertical="top"/>
    </xf>
    <xf numFmtId="170" fontId="37" fillId="0" borderId="0" applyNumberFormat="0" applyFill="0" applyBorder="0" applyAlignment="0" applyProtection="0">
      <alignment vertical="top"/>
    </xf>
    <xf numFmtId="167" fontId="52" fillId="0" borderId="0" applyFont="0" applyFill="0" applyBorder="0" applyProtection="0">
      <alignment vertical="top"/>
    </xf>
    <xf numFmtId="167" fontId="8" fillId="0" borderId="0" applyFont="0" applyFill="0" applyBorder="0" applyProtection="0">
      <alignment vertical="top"/>
    </xf>
  </cellStyleXfs>
  <cellXfs count="334">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4" fillId="0" borderId="0" xfId="0" applyNumberFormat="1" applyFont="1" applyBorder="1">
      <alignment vertical="top"/>
    </xf>
    <xf numFmtId="175" fontId="9" fillId="0" borderId="0" xfId="2" applyFont="1" applyFill="1">
      <alignment vertical="top"/>
    </xf>
    <xf numFmtId="175" fontId="9" fillId="0" borderId="0" xfId="2" applyFont="1" applyFill="1" applyBorder="1">
      <alignment vertical="top"/>
    </xf>
    <xf numFmtId="170" fontId="9" fillId="0" borderId="0" xfId="0" applyNumberFormat="1" applyFont="1" applyBorder="1">
      <alignment vertical="top"/>
    </xf>
    <xf numFmtId="175" fontId="9" fillId="0" borderId="0" xfId="2" applyFont="1" applyAlignment="1">
      <alignment horizontal="left" vertical="top"/>
    </xf>
    <xf numFmtId="167" fontId="9" fillId="0" borderId="0" xfId="0" applyFont="1" applyBorder="1" applyAlignment="1">
      <alignment horizontal="right"/>
    </xf>
    <xf numFmtId="170" fontId="9" fillId="0" borderId="0" xfId="0" applyNumberFormat="1" applyFont="1" applyFill="1" applyBorder="1">
      <alignment vertical="top"/>
    </xf>
    <xf numFmtId="170" fontId="14" fillId="0" borderId="0" xfId="0" applyNumberFormat="1" applyFont="1" applyFill="1" applyBorder="1">
      <alignment vertical="top"/>
    </xf>
    <xf numFmtId="167" fontId="9" fillId="41" borderId="0" xfId="0" applyFont="1" applyFill="1" applyAlignment="1">
      <alignment horizontal="right" vertical="top"/>
    </xf>
    <xf numFmtId="1" fontId="9" fillId="0" borderId="0" xfId="5" applyNumberFormat="1" applyFont="1" applyFill="1" applyAlignment="1" applyProtection="1">
      <alignment vertical="center"/>
    </xf>
    <xf numFmtId="167" fontId="41" fillId="0" borderId="0" xfId="0" applyFont="1" applyFill="1">
      <alignment vertical="top"/>
    </xf>
    <xf numFmtId="167" fontId="11" fillId="0" borderId="0" xfId="0" applyFont="1" applyFill="1">
      <alignment vertical="top"/>
    </xf>
    <xf numFmtId="171" fontId="14" fillId="0" borderId="0" xfId="0" applyNumberFormat="1" applyFont="1">
      <alignment vertical="top"/>
    </xf>
    <xf numFmtId="171" fontId="9" fillId="0" borderId="0" xfId="0" applyNumberFormat="1" applyFont="1">
      <alignment vertical="top"/>
    </xf>
    <xf numFmtId="170" fontId="14" fillId="0" borderId="0" xfId="0" applyNumberFormat="1" applyFont="1" applyFill="1">
      <alignment vertical="top"/>
    </xf>
    <xf numFmtId="167" fontId="9" fillId="0" borderId="0" xfId="0" applyFont="1">
      <alignment vertical="top"/>
    </xf>
    <xf numFmtId="167" fontId="14" fillId="0" borderId="0" xfId="0" applyFont="1">
      <alignment vertical="top"/>
    </xf>
    <xf numFmtId="167" fontId="9" fillId="0" borderId="0" xfId="0" applyFont="1" applyAlignment="1">
      <alignment horizontal="center" vertical="top"/>
    </xf>
    <xf numFmtId="167" fontId="14" fillId="39" borderId="0" xfId="0" applyFont="1" applyFill="1" applyBorder="1" applyAlignment="1">
      <alignment horizontal="left" vertical="top"/>
    </xf>
    <xf numFmtId="167" fontId="9" fillId="0" borderId="0" xfId="0" applyFont="1" applyBorder="1">
      <alignment vertical="top"/>
    </xf>
    <xf numFmtId="167" fontId="15" fillId="0" borderId="0" xfId="0" applyFont="1">
      <alignment vertical="top"/>
    </xf>
    <xf numFmtId="167" fontId="9" fillId="0" borderId="0" xfId="0" applyFont="1" applyAlignment="1">
      <alignment horizontal="center"/>
    </xf>
    <xf numFmtId="167" fontId="9" fillId="0" borderId="0" xfId="0" applyFont="1" applyFill="1">
      <alignment vertical="top"/>
    </xf>
    <xf numFmtId="167" fontId="9" fillId="0" borderId="0" xfId="0" applyFont="1" applyFill="1" applyBorder="1">
      <alignment vertical="top"/>
    </xf>
    <xf numFmtId="167" fontId="9" fillId="42" borderId="0" xfId="0" applyFont="1" applyFill="1" applyBorder="1" applyAlignment="1">
      <alignment horizontal="left" vertical="top"/>
    </xf>
    <xf numFmtId="167" fontId="9" fillId="0" borderId="0" xfId="0" applyFont="1" applyAlignment="1">
      <alignment horizontal="left" vertical="top"/>
    </xf>
    <xf numFmtId="167" fontId="9" fillId="41" borderId="0" xfId="0" applyFont="1" applyFill="1" applyBorder="1" applyAlignment="1">
      <alignment horizontal="left" vertical="top"/>
    </xf>
    <xf numFmtId="167" fontId="9" fillId="5" borderId="0" xfId="0" applyFont="1" applyFill="1" applyBorder="1" applyAlignment="1">
      <alignment horizontal="left" vertical="top"/>
    </xf>
    <xf numFmtId="167" fontId="9" fillId="4" borderId="0" xfId="0" applyFont="1" applyFill="1" applyBorder="1" applyAlignment="1">
      <alignment horizontal="left" vertical="top"/>
    </xf>
    <xf numFmtId="167" fontId="14" fillId="0" borderId="0" xfId="0" applyFont="1" applyBorder="1">
      <alignment vertical="top"/>
    </xf>
    <xf numFmtId="167" fontId="15" fillId="0" borderId="0" xfId="0" applyFont="1" applyBorder="1">
      <alignment vertical="top"/>
    </xf>
    <xf numFmtId="167" fontId="16" fillId="0" borderId="0" xfId="0" applyFont="1" applyBorder="1">
      <alignment vertical="top"/>
    </xf>
    <xf numFmtId="167" fontId="18" fillId="0" borderId="0" xfId="0" applyFont="1" applyBorder="1">
      <alignment vertical="top"/>
    </xf>
    <xf numFmtId="167" fontId="9" fillId="42" borderId="0" xfId="0" applyFont="1" applyFill="1" applyBorder="1">
      <alignment vertical="top"/>
    </xf>
    <xf numFmtId="167" fontId="9" fillId="41" borderId="0" xfId="0" applyFont="1" applyFill="1" applyBorder="1">
      <alignment vertical="top"/>
    </xf>
    <xf numFmtId="167" fontId="16" fillId="41" borderId="0" xfId="0" applyFont="1" applyFill="1" applyBorder="1">
      <alignment vertical="top"/>
    </xf>
    <xf numFmtId="167" fontId="9" fillId="2" borderId="0" xfId="0" applyFont="1" applyFill="1" applyBorder="1">
      <alignment vertical="top"/>
    </xf>
    <xf numFmtId="167" fontId="9" fillId="5" borderId="0" xfId="0" applyFont="1" applyFill="1" applyBorder="1">
      <alignment vertical="top"/>
    </xf>
    <xf numFmtId="167" fontId="9" fillId="6" borderId="0" xfId="0" applyFont="1" applyFill="1" applyBorder="1">
      <alignment vertical="top"/>
    </xf>
    <xf numFmtId="167" fontId="9" fillId="4" borderId="0" xfId="0" applyFont="1" applyFill="1" applyBorder="1">
      <alignment vertical="top"/>
    </xf>
    <xf numFmtId="167" fontId="9" fillId="43" borderId="0" xfId="0" applyFont="1" applyFill="1" applyBorder="1">
      <alignment vertical="top"/>
    </xf>
    <xf numFmtId="167" fontId="9" fillId="44" borderId="0" xfId="0" applyFont="1" applyFill="1" applyBorder="1">
      <alignment vertical="top"/>
    </xf>
    <xf numFmtId="167" fontId="9" fillId="7" borderId="0" xfId="0" applyFont="1" applyFill="1" applyBorder="1">
      <alignment vertical="top"/>
    </xf>
    <xf numFmtId="167" fontId="9" fillId="3" borderId="0" xfId="0" applyFont="1" applyFill="1" applyBorder="1">
      <alignment vertical="top"/>
    </xf>
    <xf numFmtId="175" fontId="9" fillId="0" borderId="0" xfId="2" applyFont="1">
      <alignment vertical="top"/>
    </xf>
    <xf numFmtId="170" fontId="9" fillId="0" borderId="0" xfId="0" applyNumberFormat="1" applyFont="1" applyFill="1" applyBorder="1" applyAlignment="1">
      <alignment horizontal="right"/>
    </xf>
    <xf numFmtId="167" fontId="9" fillId="40" borderId="11" xfId="0" applyFont="1" applyFill="1" applyBorder="1">
      <alignment vertical="top"/>
    </xf>
    <xf numFmtId="167" fontId="9" fillId="39" borderId="11" xfId="0" applyFont="1" applyFill="1" applyBorder="1">
      <alignment vertical="top"/>
    </xf>
    <xf numFmtId="167" fontId="9" fillId="41" borderId="11" xfId="0" applyFont="1" applyFill="1" applyBorder="1">
      <alignment vertical="top"/>
    </xf>
    <xf numFmtId="171" fontId="9" fillId="41" borderId="11" xfId="0" applyNumberFormat="1" applyFont="1" applyFill="1" applyBorder="1">
      <alignment vertical="top"/>
    </xf>
    <xf numFmtId="167" fontId="15" fillId="0" borderId="0" xfId="0" applyFont="1" applyFill="1">
      <alignment vertical="top"/>
    </xf>
    <xf numFmtId="167" fontId="9" fillId="0" borderId="0" xfId="0" applyFont="1" applyAlignment="1">
      <alignment horizontal="right" vertical="top"/>
    </xf>
    <xf numFmtId="167" fontId="9" fillId="0" borderId="0" xfId="0" applyFont="1" applyBorder="1" applyAlignment="1">
      <alignment horizontal="right" vertical="top"/>
    </xf>
    <xf numFmtId="167" fontId="50" fillId="0" borderId="0" xfId="0" applyFont="1">
      <alignment vertical="top"/>
    </xf>
    <xf numFmtId="167" fontId="9" fillId="47" borderId="0" xfId="0" applyFont="1" applyFill="1" applyBorder="1">
      <alignment vertical="top"/>
    </xf>
    <xf numFmtId="167" fontId="56" fillId="0" borderId="0" xfId="0" applyFont="1">
      <alignment vertical="top"/>
    </xf>
    <xf numFmtId="167" fontId="0" fillId="0" borderId="0" xfId="0" applyFill="1">
      <alignment vertical="top"/>
    </xf>
    <xf numFmtId="167" fontId="9" fillId="0" borderId="0" xfId="0" applyFont="1" applyAlignment="1">
      <alignment horizontal="right"/>
    </xf>
    <xf numFmtId="172" fontId="9" fillId="0" borderId="0" xfId="0" applyNumberFormat="1" applyFont="1">
      <alignment vertical="top"/>
    </xf>
    <xf numFmtId="175" fontId="9" fillId="0" borderId="0" xfId="2" applyFont="1" applyBorder="1" applyAlignment="1">
      <alignment horizontal="left" vertical="top"/>
    </xf>
    <xf numFmtId="177" fontId="9" fillId="0" borderId="0" xfId="0" applyNumberFormat="1" applyFont="1">
      <alignment vertical="top"/>
    </xf>
    <xf numFmtId="167" fontId="14" fillId="0" borderId="10" xfId="0" applyFont="1" applyBorder="1">
      <alignment vertical="top"/>
    </xf>
    <xf numFmtId="167" fontId="9" fillId="0" borderId="10" xfId="0" applyFont="1" applyBorder="1">
      <alignment vertical="top"/>
    </xf>
    <xf numFmtId="176" fontId="9" fillId="0" borderId="0" xfId="3" applyFont="1" applyFill="1" applyAlignment="1">
      <alignment horizontal="left" vertical="top"/>
    </xf>
    <xf numFmtId="170" fontId="9" fillId="0" borderId="0" xfId="0" applyNumberFormat="1" applyFont="1" applyAlignment="1">
      <alignment horizontal="right" vertical="top"/>
    </xf>
    <xf numFmtId="176" fontId="9" fillId="0" borderId="0" xfId="3" applyFont="1" applyFill="1" applyAlignment="1">
      <alignment horizontal="right" vertical="top"/>
    </xf>
    <xf numFmtId="173" fontId="9" fillId="0" borderId="0" xfId="0" applyNumberFormat="1" applyFont="1" applyFill="1">
      <alignment vertical="top"/>
    </xf>
    <xf numFmtId="175" fontId="19" fillId="0" borderId="0" xfId="2" applyFont="1" applyFill="1">
      <alignment vertical="top"/>
    </xf>
    <xf numFmtId="173" fontId="39" fillId="0" borderId="0" xfId="4" applyNumberFormat="1" applyFont="1" applyFill="1">
      <alignment vertical="top"/>
    </xf>
    <xf numFmtId="173" fontId="9" fillId="0" borderId="0" xfId="0" applyNumberFormat="1" applyFont="1">
      <alignment vertical="top"/>
    </xf>
    <xf numFmtId="167" fontId="17" fillId="0" borderId="0" xfId="0" applyFont="1" applyBorder="1" applyAlignment="1">
      <alignment horizontal="left" vertical="top"/>
    </xf>
    <xf numFmtId="176" fontId="9" fillId="0" borderId="0" xfId="3" applyFont="1" applyAlignment="1">
      <alignment horizontal="left" vertical="top"/>
    </xf>
    <xf numFmtId="174" fontId="19" fillId="0" borderId="0" xfId="70" applyFont="1">
      <alignment vertical="top"/>
    </xf>
    <xf numFmtId="167" fontId="40" fillId="0" borderId="0" xfId="0" applyFont="1">
      <alignment vertical="top"/>
    </xf>
    <xf numFmtId="171" fontId="9" fillId="0" borderId="0" xfId="0" applyNumberFormat="1" applyFont="1" applyFill="1">
      <alignment vertical="top"/>
    </xf>
    <xf numFmtId="167" fontId="14" fillId="0" borderId="0" xfId="0" applyFont="1" applyBorder="1" applyAlignment="1">
      <alignment horizontal="right" vertical="top"/>
    </xf>
    <xf numFmtId="167" fontId="39" fillId="0" borderId="0" xfId="0" applyFont="1" applyFill="1">
      <alignment vertical="top"/>
    </xf>
    <xf numFmtId="176" fontId="39" fillId="0" borderId="0" xfId="3" applyFont="1">
      <alignment vertical="top"/>
    </xf>
    <xf numFmtId="176" fontId="40" fillId="0" borderId="0" xfId="3" applyFont="1" applyFill="1">
      <alignment vertical="top"/>
    </xf>
    <xf numFmtId="167" fontId="44" fillId="0" borderId="0" xfId="0" applyFont="1">
      <alignment vertical="top"/>
    </xf>
    <xf numFmtId="167" fontId="14" fillId="0" borderId="0" xfId="0" applyFont="1" applyFill="1" applyBorder="1">
      <alignment vertical="top"/>
    </xf>
    <xf numFmtId="167" fontId="15" fillId="0" borderId="0" xfId="0" applyFont="1" applyFill="1" applyBorder="1">
      <alignment vertical="top"/>
    </xf>
    <xf numFmtId="177" fontId="9" fillId="0" borderId="0" xfId="0" applyNumberFormat="1" applyFont="1" applyFill="1">
      <alignment vertical="top"/>
    </xf>
    <xf numFmtId="167" fontId="49" fillId="0" borderId="0" xfId="0" applyFont="1" applyBorder="1" applyAlignment="1">
      <alignment horizontal="left" vertical="center"/>
    </xf>
    <xf numFmtId="167" fontId="9" fillId="39" borderId="0" xfId="0" applyFont="1" applyFill="1" applyBorder="1">
      <alignment vertical="top"/>
    </xf>
    <xf numFmtId="167" fontId="41" fillId="41" borderId="0" xfId="0" applyFont="1" applyFill="1" applyAlignment="1">
      <alignment wrapText="1"/>
    </xf>
    <xf numFmtId="0" fontId="48" fillId="41" borderId="0" xfId="0" applyNumberFormat="1" applyFont="1" applyFill="1" applyAlignment="1">
      <alignment horizontal="left" vertical="center" wrapText="1"/>
    </xf>
    <xf numFmtId="167" fontId="41" fillId="41" borderId="0" xfId="0" applyFont="1" applyFill="1" applyAlignment="1">
      <alignment vertical="top" wrapText="1"/>
    </xf>
    <xf numFmtId="167" fontId="46" fillId="0" borderId="0" xfId="0" applyFont="1" applyFill="1" applyBorder="1">
      <alignment vertical="top"/>
    </xf>
    <xf numFmtId="167" fontId="47" fillId="0" borderId="0" xfId="0" applyFont="1" applyFill="1" applyBorder="1">
      <alignment vertical="top"/>
    </xf>
    <xf numFmtId="167" fontId="45" fillId="0" borderId="0" xfId="0" applyFont="1" applyFill="1" applyBorder="1">
      <alignment vertical="top"/>
    </xf>
    <xf numFmtId="167" fontId="45" fillId="0" borderId="0" xfId="0" applyFont="1" applyFill="1">
      <alignment vertical="top"/>
    </xf>
    <xf numFmtId="167" fontId="0" fillId="0" borderId="0" xfId="0" applyFont="1" applyFill="1">
      <alignment vertical="top"/>
    </xf>
    <xf numFmtId="174" fontId="45" fillId="0" borderId="0" xfId="70" applyFont="1">
      <alignment vertical="top"/>
    </xf>
    <xf numFmtId="167" fontId="39" fillId="0" borderId="0" xfId="0" applyFont="1">
      <alignment vertical="top"/>
    </xf>
    <xf numFmtId="167" fontId="9" fillId="44" borderId="0" xfId="0" applyFont="1" applyFill="1" applyAlignment="1">
      <alignment horizontal="right" vertical="top"/>
    </xf>
    <xf numFmtId="175" fontId="45" fillId="0" borderId="0" xfId="2" applyFont="1" applyFill="1">
      <alignment vertical="top"/>
    </xf>
    <xf numFmtId="176" fontId="14" fillId="0" borderId="0" xfId="3" applyFont="1" applyBorder="1">
      <alignment vertical="top"/>
    </xf>
    <xf numFmtId="176" fontId="9" fillId="0" borderId="0" xfId="3" applyFont="1" applyFill="1">
      <alignment vertical="top"/>
    </xf>
    <xf numFmtId="176" fontId="9" fillId="0" borderId="0" xfId="3" applyFont="1">
      <alignment vertical="top"/>
    </xf>
    <xf numFmtId="167" fontId="0" fillId="0" borderId="0" xfId="0" applyFont="1">
      <alignment vertical="top"/>
    </xf>
    <xf numFmtId="170" fontId="9" fillId="0" borderId="0" xfId="0" applyNumberFormat="1" applyFont="1">
      <alignment vertical="top"/>
    </xf>
    <xf numFmtId="172" fontId="9" fillId="0" borderId="0" xfId="0" applyNumberFormat="1" applyFont="1" applyFill="1">
      <alignment vertical="top"/>
    </xf>
    <xf numFmtId="175" fontId="19" fillId="0" borderId="0" xfId="0" applyNumberFormat="1" applyFont="1">
      <alignment vertical="top"/>
    </xf>
    <xf numFmtId="175" fontId="9" fillId="0" borderId="0" xfId="0" applyNumberFormat="1" applyFont="1">
      <alignment vertical="top"/>
    </xf>
    <xf numFmtId="172" fontId="39" fillId="0" borderId="0" xfId="0" applyNumberFormat="1" applyFont="1" applyFill="1">
      <alignment vertical="top"/>
    </xf>
    <xf numFmtId="174" fontId="9" fillId="41" borderId="0" xfId="70" applyFont="1" applyFill="1">
      <alignment vertical="top"/>
    </xf>
    <xf numFmtId="167" fontId="45" fillId="0" borderId="0" xfId="0" applyFont="1">
      <alignment vertical="top"/>
    </xf>
    <xf numFmtId="167" fontId="45" fillId="0" borderId="0" xfId="0" applyFont="1" applyBorder="1">
      <alignment vertical="top"/>
    </xf>
    <xf numFmtId="176" fontId="39" fillId="0" borderId="0" xfId="3" applyFont="1" applyFill="1">
      <alignment vertical="top"/>
    </xf>
    <xf numFmtId="167" fontId="13" fillId="0" borderId="0" xfId="0" applyFont="1" applyFill="1">
      <alignment vertical="top"/>
    </xf>
    <xf numFmtId="170" fontId="9" fillId="0" borderId="0" xfId="0" applyNumberFormat="1" applyFont="1" applyFill="1">
      <alignment vertical="top"/>
    </xf>
    <xf numFmtId="177" fontId="19" fillId="0" borderId="0" xfId="0" applyNumberFormat="1" applyFont="1">
      <alignment vertical="top"/>
    </xf>
    <xf numFmtId="167" fontId="19" fillId="0" borderId="0" xfId="0" applyFont="1">
      <alignment vertical="top"/>
    </xf>
    <xf numFmtId="167" fontId="14" fillId="39" borderId="0" xfId="0" applyFont="1" applyFill="1" applyBorder="1">
      <alignment vertical="top"/>
    </xf>
    <xf numFmtId="167" fontId="41" fillId="41" borderId="0" xfId="0" applyFont="1" applyFill="1">
      <alignment vertical="top"/>
    </xf>
    <xf numFmtId="175" fontId="19" fillId="0" borderId="0" xfId="2" applyFont="1">
      <alignment vertical="top"/>
    </xf>
    <xf numFmtId="175" fontId="45" fillId="0" borderId="0" xfId="2" applyFont="1">
      <alignment vertical="top"/>
    </xf>
    <xf numFmtId="167" fontId="39" fillId="0" borderId="0" xfId="0" applyFont="1" applyAlignment="1">
      <alignment horizontal="right" vertical="top"/>
    </xf>
    <xf numFmtId="170" fontId="39" fillId="0" borderId="0" xfId="4" applyNumberFormat="1" applyFont="1" applyFill="1">
      <alignment vertical="top"/>
    </xf>
    <xf numFmtId="167" fontId="0" fillId="0" borderId="0" xfId="0" applyFill="1" applyBorder="1">
      <alignment vertical="top"/>
    </xf>
    <xf numFmtId="167" fontId="11" fillId="0" borderId="0" xfId="0" applyFont="1" applyFill="1" applyBorder="1">
      <alignment vertical="top"/>
    </xf>
    <xf numFmtId="167" fontId="12" fillId="0" borderId="0" xfId="0" applyFont="1" applyFill="1" applyBorder="1">
      <alignment vertical="top"/>
    </xf>
    <xf numFmtId="167" fontId="13" fillId="0" borderId="0" xfId="0" applyFont="1" applyFill="1" applyBorder="1">
      <alignment vertical="top"/>
    </xf>
    <xf numFmtId="167" fontId="17" fillId="0" borderId="0" xfId="0" applyFont="1" applyFill="1" applyBorder="1" applyAlignment="1">
      <alignment horizontal="left" vertical="top"/>
    </xf>
    <xf numFmtId="167" fontId="49" fillId="0" borderId="0" xfId="0" applyFont="1" applyFill="1" applyBorder="1" applyAlignment="1">
      <alignment horizontal="left" vertical="center"/>
    </xf>
    <xf numFmtId="167" fontId="14" fillId="0" borderId="0" xfId="0" applyFont="1" applyFill="1" applyBorder="1" applyAlignment="1">
      <alignment horizontal="left" vertical="top"/>
    </xf>
    <xf numFmtId="167" fontId="14" fillId="0" borderId="0" xfId="0" applyFont="1" applyFill="1" applyBorder="1" applyAlignment="1">
      <alignment vertical="center"/>
    </xf>
    <xf numFmtId="0" fontId="14" fillId="0" borderId="0" xfId="77" applyFont="1" applyAlignment="1">
      <alignment vertical="center"/>
    </xf>
    <xf numFmtId="167" fontId="9" fillId="0" borderId="0" xfId="0" applyFont="1" applyFill="1" applyAlignment="1">
      <alignment vertical="center"/>
    </xf>
    <xf numFmtId="0" fontId="3" fillId="0" borderId="0" xfId="77" applyAlignment="1">
      <alignment vertical="center"/>
    </xf>
    <xf numFmtId="167" fontId="0" fillId="0" borderId="0" xfId="0" applyAlignment="1"/>
    <xf numFmtId="167" fontId="57" fillId="48" borderId="0" xfId="0" applyFont="1" applyFill="1" applyAlignment="1">
      <alignment horizontal="left" wrapText="1"/>
    </xf>
    <xf numFmtId="4" fontId="0" fillId="0" borderId="0" xfId="0" applyNumberFormat="1">
      <alignment vertical="top"/>
    </xf>
    <xf numFmtId="167" fontId="42" fillId="0" borderId="0" xfId="0" applyFont="1" applyFill="1" applyBorder="1">
      <alignment vertical="top"/>
    </xf>
    <xf numFmtId="167" fontId="14" fillId="0" borderId="0" xfId="0" applyFont="1" applyFill="1">
      <alignment vertical="top"/>
    </xf>
    <xf numFmtId="167" fontId="41" fillId="0" borderId="0" xfId="0" applyFont="1" applyAlignment="1"/>
    <xf numFmtId="167" fontId="52" fillId="0" borderId="0" xfId="0" applyFont="1" applyAlignment="1"/>
    <xf numFmtId="3" fontId="0" fillId="42" borderId="14" xfId="0" applyNumberFormat="1" applyFill="1" applyBorder="1" applyAlignment="1"/>
    <xf numFmtId="3" fontId="0" fillId="0" borderId="14" xfId="0" applyNumberFormat="1" applyFill="1" applyBorder="1" applyAlignment="1"/>
    <xf numFmtId="167" fontId="0" fillId="0" borderId="0" xfId="0" applyFont="1" applyFill="1" applyBorder="1">
      <alignment vertical="top"/>
    </xf>
    <xf numFmtId="175" fontId="9"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19" fillId="0" borderId="0" xfId="0" applyFont="1" applyFill="1" applyBorder="1">
      <alignment vertical="top"/>
    </xf>
    <xf numFmtId="177" fontId="19" fillId="0" borderId="0" xfId="0" applyNumberFormat="1" applyFont="1" applyFill="1" applyBorder="1">
      <alignment vertical="top"/>
    </xf>
    <xf numFmtId="181" fontId="19" fillId="0" borderId="0" xfId="0" applyNumberFormat="1" applyFont="1" applyFill="1" applyBorder="1">
      <alignment vertical="top"/>
    </xf>
    <xf numFmtId="182" fontId="19" fillId="0" borderId="0" xfId="5" applyNumberFormat="1" applyFont="1" applyFill="1" applyBorder="1">
      <alignment vertical="top"/>
    </xf>
    <xf numFmtId="167" fontId="52" fillId="0" borderId="0" xfId="0" quotePrefix="1" applyFont="1" applyAlignment="1"/>
    <xf numFmtId="180" fontId="52" fillId="0" borderId="0" xfId="0" applyNumberFormat="1" applyFont="1" applyBorder="1" applyAlignment="1"/>
    <xf numFmtId="183" fontId="9" fillId="0" borderId="0" xfId="0" applyNumberFormat="1" applyFont="1" applyFill="1" applyBorder="1">
      <alignment vertical="top"/>
    </xf>
    <xf numFmtId="182" fontId="0" fillId="0" borderId="0" xfId="5" applyNumberFormat="1" applyFont="1" applyFill="1" applyBorder="1">
      <alignment vertical="top"/>
    </xf>
    <xf numFmtId="183" fontId="39" fillId="0" borderId="0" xfId="0" applyNumberFormat="1" applyFont="1" applyFill="1" applyBorder="1">
      <alignment vertical="top"/>
    </xf>
    <xf numFmtId="170" fontId="39" fillId="0" borderId="0" xfId="0" applyNumberFormat="1" applyFont="1" applyFill="1" applyBorder="1">
      <alignment vertical="top"/>
    </xf>
    <xf numFmtId="167" fontId="60" fillId="0" borderId="0" xfId="0" applyFont="1" applyFill="1" applyBorder="1">
      <alignment vertical="top"/>
    </xf>
    <xf numFmtId="167" fontId="52" fillId="41" borderId="0" xfId="0" applyFont="1" applyFill="1">
      <alignment vertical="top"/>
    </xf>
    <xf numFmtId="0" fontId="9" fillId="42" borderId="12" xfId="0" applyNumberFormat="1" applyFont="1" applyFill="1" applyBorder="1" applyAlignment="1" applyProtection="1">
      <alignment horizontal="center" vertical="center"/>
      <protection locked="0"/>
    </xf>
    <xf numFmtId="167" fontId="14" fillId="0" borderId="0" xfId="0" applyFont="1" applyFill="1" applyBorder="1" applyAlignment="1">
      <alignment horizontal="left" vertical="top" wrapText="1"/>
    </xf>
    <xf numFmtId="167" fontId="9" fillId="0" borderId="0" xfId="0" applyFont="1" applyFill="1" applyBorder="1" applyAlignment="1">
      <alignment horizontal="left" vertical="top" wrapText="1"/>
    </xf>
    <xf numFmtId="167" fontId="9" fillId="0" borderId="0" xfId="0" applyFont="1" applyBorder="1" applyAlignment="1">
      <alignment horizontal="left" vertical="top" wrapText="1"/>
    </xf>
    <xf numFmtId="167" fontId="59" fillId="0" borderId="0" xfId="0" applyFont="1" applyFill="1" applyBorder="1" applyAlignment="1">
      <alignment horizontal="left" vertical="top" wrapText="1"/>
    </xf>
    <xf numFmtId="167" fontId="9" fillId="0" borderId="0" xfId="0" applyFont="1" applyBorder="1" applyAlignment="1">
      <alignment horizontal="left" vertical="top"/>
    </xf>
    <xf numFmtId="179"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10" fontId="0" fillId="0" borderId="0" xfId="0" applyNumberFormat="1" applyFill="1" applyBorder="1" applyAlignment="1">
      <alignment horizontal="left" vertical="top"/>
    </xf>
    <xf numFmtId="15" fontId="52" fillId="0" borderId="0" xfId="67" applyNumberFormat="1" applyFont="1" applyAlignment="1">
      <alignment horizontal="left" vertical="top"/>
    </xf>
    <xf numFmtId="167" fontId="52" fillId="0" borderId="0" xfId="0" applyFont="1" applyBorder="1" applyAlignment="1">
      <alignment horizontal="left" vertical="top"/>
    </xf>
    <xf numFmtId="0" fontId="52" fillId="0" borderId="0" xfId="67" applyFont="1" applyAlignment="1">
      <alignment horizontal="left" vertical="top"/>
    </xf>
    <xf numFmtId="0" fontId="52" fillId="0" borderId="0" xfId="68" applyFont="1" applyAlignment="1">
      <alignment horizontal="left" vertical="top"/>
    </xf>
    <xf numFmtId="22" fontId="52" fillId="0" borderId="0" xfId="76" applyNumberFormat="1" applyFont="1" applyAlignment="1">
      <alignment horizontal="left" vertical="top"/>
    </xf>
    <xf numFmtId="0" fontId="43" fillId="0" borderId="0" xfId="93" applyFont="1" applyAlignment="1">
      <alignment horizontal="left" vertical="top"/>
    </xf>
    <xf numFmtId="0" fontId="52" fillId="0" borderId="0" xfId="76" applyFont="1" applyAlignment="1">
      <alignment horizontal="left" vertical="top" wrapText="1"/>
    </xf>
    <xf numFmtId="9" fontId="9" fillId="42" borderId="12" xfId="5" applyNumberFormat="1" applyFont="1" applyFill="1" applyBorder="1" applyProtection="1">
      <alignment vertical="top"/>
      <protection locked="0"/>
    </xf>
    <xf numFmtId="9" fontId="9"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4" fillId="39" borderId="0" xfId="0" applyFont="1" applyFill="1">
      <alignment vertical="top"/>
    </xf>
    <xf numFmtId="167" fontId="9" fillId="39" borderId="0" xfId="0" applyFont="1" applyFill="1">
      <alignment vertical="top"/>
    </xf>
    <xf numFmtId="167" fontId="46" fillId="0" borderId="0" xfId="0" applyFont="1">
      <alignment vertical="top"/>
    </xf>
    <xf numFmtId="167" fontId="47" fillId="0" borderId="0" xfId="0" applyFont="1">
      <alignment vertical="top"/>
    </xf>
    <xf numFmtId="169" fontId="61" fillId="0" borderId="0" xfId="5" applyFont="1">
      <alignment vertical="top"/>
    </xf>
    <xf numFmtId="169" fontId="62" fillId="0" borderId="0" xfId="5" applyFont="1">
      <alignment vertical="top"/>
    </xf>
    <xf numFmtId="169" fontId="19" fillId="0" borderId="0" xfId="5" applyFont="1">
      <alignment vertical="top"/>
    </xf>
    <xf numFmtId="167" fontId="0" fillId="41" borderId="0" xfId="0" applyFill="1">
      <alignment vertical="top"/>
    </xf>
    <xf numFmtId="177" fontId="0" fillId="0" borderId="0" xfId="4" applyNumberFormat="1" applyFont="1">
      <alignment vertical="top"/>
    </xf>
    <xf numFmtId="175" fontId="9" fillId="49" borderId="11" xfId="2" applyFill="1" applyBorder="1">
      <alignment vertical="top"/>
    </xf>
    <xf numFmtId="1" fontId="9" fillId="49" borderId="11" xfId="2" applyNumberFormat="1" applyFill="1" applyBorder="1">
      <alignment vertical="top"/>
    </xf>
    <xf numFmtId="184" fontId="0" fillId="0" borderId="14" xfId="0" applyNumberFormat="1" applyFill="1" applyBorder="1" applyAlignment="1"/>
    <xf numFmtId="167" fontId="19" fillId="0" borderId="0" xfId="0" applyFont="1" applyFill="1">
      <alignment vertical="top"/>
    </xf>
    <xf numFmtId="175" fontId="19" fillId="0" borderId="0" xfId="0" applyNumberFormat="1" applyFont="1" applyFill="1">
      <alignment vertical="top"/>
    </xf>
    <xf numFmtId="177" fontId="19" fillId="0" borderId="0" xfId="0" applyNumberFormat="1" applyFont="1" applyFill="1">
      <alignment vertical="top"/>
    </xf>
    <xf numFmtId="175" fontId="9" fillId="0" borderId="0" xfId="0" applyNumberFormat="1" applyFont="1" applyFill="1">
      <alignment vertical="top"/>
    </xf>
    <xf numFmtId="171" fontId="0" fillId="0" borderId="0" xfId="0" applyNumberFormat="1">
      <alignment vertical="top"/>
    </xf>
    <xf numFmtId="177" fontId="19" fillId="0" borderId="15" xfId="0" applyNumberFormat="1" applyFont="1" applyBorder="1">
      <alignment vertical="top"/>
    </xf>
    <xf numFmtId="167" fontId="19"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19" fillId="0" borderId="0" xfId="0" applyNumberFormat="1" applyFont="1">
      <alignment vertical="top"/>
    </xf>
    <xf numFmtId="171" fontId="0" fillId="0" borderId="0" xfId="4" applyNumberFormat="1" applyFont="1">
      <alignment vertical="top"/>
    </xf>
    <xf numFmtId="171" fontId="19" fillId="0" borderId="15" xfId="0" applyNumberFormat="1" applyFont="1" applyBorder="1">
      <alignment vertical="top"/>
    </xf>
    <xf numFmtId="177" fontId="19" fillId="0" borderId="0" xfId="0" applyNumberFormat="1" applyFont="1" applyBorder="1">
      <alignment vertical="top"/>
    </xf>
    <xf numFmtId="169" fontId="45" fillId="0" borderId="0" xfId="5" applyFont="1">
      <alignment vertical="top"/>
    </xf>
    <xf numFmtId="167" fontId="0" fillId="0" borderId="0" xfId="0" applyFill="1" applyBorder="1" applyAlignment="1"/>
    <xf numFmtId="167" fontId="52" fillId="0" borderId="0" xfId="0" quotePrefix="1" applyFont="1" applyFill="1" applyAlignment="1"/>
    <xf numFmtId="169" fontId="19" fillId="0" borderId="0" xfId="5" quotePrefix="1" applyFont="1" applyFill="1">
      <alignment vertical="top"/>
    </xf>
    <xf numFmtId="167" fontId="9" fillId="0" borderId="0" xfId="0" quotePrefix="1" applyFont="1" applyFill="1" applyAlignment="1"/>
    <xf numFmtId="167" fontId="19" fillId="0" borderId="0" xfId="0" quotePrefix="1" applyFont="1" applyFill="1" applyAlignment="1"/>
    <xf numFmtId="169" fontId="19" fillId="0" borderId="0" xfId="5" applyFont="1" applyFill="1" applyBorder="1">
      <alignment vertical="top"/>
    </xf>
    <xf numFmtId="179" fontId="0" fillId="0" borderId="14" xfId="0" applyNumberFormat="1" applyFill="1" applyBorder="1" applyAlignment="1"/>
    <xf numFmtId="180" fontId="52" fillId="0" borderId="0" xfId="0" applyNumberFormat="1" applyFont="1" applyFill="1" applyBorder="1" applyAlignment="1"/>
    <xf numFmtId="173" fontId="19" fillId="0" borderId="0" xfId="0" quotePrefix="1" applyNumberFormat="1" applyFont="1" applyFill="1" applyAlignment="1"/>
    <xf numFmtId="170" fontId="19" fillId="0" borderId="0" xfId="0" quotePrefix="1" applyNumberFormat="1" applyFont="1" applyFill="1" applyAlignment="1"/>
    <xf numFmtId="167" fontId="40" fillId="0" borderId="0" xfId="0" applyFont="1" applyFill="1" applyBorder="1">
      <alignment vertical="top"/>
    </xf>
    <xf numFmtId="167" fontId="9" fillId="0" borderId="0" xfId="0" applyFont="1" applyFill="1" applyBorder="1" applyAlignment="1">
      <alignment horizontal="left" vertical="top"/>
    </xf>
    <xf numFmtId="169" fontId="9" fillId="42" borderId="15" xfId="5" applyFont="1" applyFill="1" applyBorder="1">
      <alignment vertical="top"/>
    </xf>
    <xf numFmtId="10" fontId="9" fillId="0" borderId="12" xfId="5" applyNumberFormat="1" applyFont="1" applyFill="1" applyBorder="1" applyProtection="1">
      <alignment vertical="top"/>
      <protection locked="0"/>
    </xf>
    <xf numFmtId="179" fontId="0" fillId="0" borderId="0" xfId="0" applyNumberFormat="1" applyFill="1" applyBorder="1" applyAlignment="1"/>
    <xf numFmtId="184" fontId="0" fillId="0" borderId="0" xfId="0" applyNumberFormat="1" applyFill="1" applyBorder="1" applyAlignment="1"/>
    <xf numFmtId="184" fontId="0" fillId="0" borderId="0" xfId="0" applyNumberFormat="1" applyFill="1" applyBorder="1" applyAlignment="1">
      <alignment horizontal="left" vertical="top"/>
    </xf>
    <xf numFmtId="3" fontId="0" fillId="0" borderId="16" xfId="0" applyNumberFormat="1" applyFill="1" applyBorder="1" applyAlignment="1"/>
    <xf numFmtId="0" fontId="41" fillId="0" borderId="0" xfId="77" applyFont="1" applyAlignment="1">
      <alignment vertical="center"/>
    </xf>
    <xf numFmtId="0" fontId="52" fillId="0" borderId="0" xfId="77" applyFont="1" applyAlignment="1">
      <alignment vertical="center"/>
    </xf>
    <xf numFmtId="177" fontId="9" fillId="0" borderId="0" xfId="0" applyNumberFormat="1" applyFont="1" applyFill="1" applyAlignment="1">
      <alignment vertical="top" wrapText="1"/>
    </xf>
    <xf numFmtId="9" fontId="0" fillId="0" borderId="0" xfId="0" applyNumberFormat="1" applyFill="1" applyBorder="1" applyAlignment="1">
      <alignment horizontal="left" vertical="top"/>
    </xf>
    <xf numFmtId="167" fontId="19" fillId="0" borderId="0" xfId="0" applyFont="1" applyBorder="1">
      <alignment vertical="top"/>
    </xf>
    <xf numFmtId="167" fontId="14" fillId="0" borderId="17" xfId="0" applyFont="1" applyBorder="1">
      <alignment vertical="top"/>
    </xf>
    <xf numFmtId="167" fontId="19" fillId="0" borderId="17" xfId="0" applyFont="1" applyBorder="1">
      <alignment vertical="top"/>
    </xf>
    <xf numFmtId="167" fontId="9" fillId="0" borderId="17" xfId="0" applyFont="1" applyBorder="1">
      <alignment vertical="top"/>
    </xf>
    <xf numFmtId="185" fontId="52" fillId="0" borderId="0" xfId="0" applyNumberFormat="1" applyFont="1" applyAlignment="1"/>
    <xf numFmtId="167" fontId="19" fillId="0" borderId="0" xfId="0" applyFont="1" applyAlignment="1"/>
    <xf numFmtId="167" fontId="9" fillId="0" borderId="0" xfId="0" applyFont="1" applyAlignment="1"/>
    <xf numFmtId="169" fontId="39" fillId="0" borderId="0" xfId="56" applyFont="1">
      <alignment vertical="top"/>
    </xf>
    <xf numFmtId="181" fontId="9" fillId="0" borderId="0" xfId="0" applyNumberFormat="1" applyFont="1" applyFill="1" applyBorder="1">
      <alignment vertical="top"/>
    </xf>
    <xf numFmtId="167" fontId="41" fillId="0" borderId="0" xfId="0" applyFont="1" applyFill="1" applyAlignment="1"/>
    <xf numFmtId="169" fontId="19" fillId="0" borderId="0" xfId="0" quotePrefix="1" applyNumberFormat="1" applyFont="1" applyFill="1" applyAlignment="1"/>
    <xf numFmtId="167" fontId="52" fillId="0" borderId="0" xfId="0" applyFont="1" applyFill="1" applyAlignment="1"/>
    <xf numFmtId="167" fontId="39" fillId="0" borderId="0" xfId="0" applyFont="1" applyFill="1" applyAlignment="1"/>
    <xf numFmtId="167" fontId="15" fillId="0" borderId="0" xfId="0" applyFont="1" applyFill="1" applyBorder="1" applyAlignment="1"/>
    <xf numFmtId="181" fontId="9" fillId="0" borderId="0" xfId="0" quotePrefix="1" applyNumberFormat="1" applyFont="1" applyFill="1" applyAlignment="1"/>
    <xf numFmtId="171" fontId="19" fillId="0" borderId="0" xfId="0" quotePrefix="1" applyNumberFormat="1" applyFont="1" applyFill="1" applyAlignment="1"/>
    <xf numFmtId="167" fontId="63" fillId="0" borderId="0" xfId="0" applyFont="1" applyFill="1" applyBorder="1" applyAlignment="1"/>
    <xf numFmtId="181" fontId="39" fillId="0" borderId="0" xfId="0" quotePrefix="1" applyNumberFormat="1" applyFont="1" applyFill="1" applyAlignment="1"/>
    <xf numFmtId="167" fontId="9" fillId="0" borderId="0" xfId="0" quotePrefix="1" applyFont="1" applyAlignment="1"/>
    <xf numFmtId="167" fontId="9" fillId="0" borderId="0" xfId="0" applyFont="1" applyFill="1" applyAlignment="1"/>
    <xf numFmtId="181" fontId="9" fillId="0" borderId="0" xfId="0" applyNumberFormat="1" applyFont="1" applyFill="1" applyAlignment="1"/>
    <xf numFmtId="171" fontId="19" fillId="0" borderId="15" xfId="0" applyNumberFormat="1" applyFont="1" applyFill="1" applyBorder="1">
      <alignment vertical="top"/>
    </xf>
    <xf numFmtId="167" fontId="19" fillId="0" borderId="0" xfId="0" applyFont="1" applyFill="1" applyAlignment="1"/>
    <xf numFmtId="171" fontId="19" fillId="0" borderId="0" xfId="0" applyNumberFormat="1" applyFont="1" applyFill="1">
      <alignment vertical="top"/>
    </xf>
    <xf numFmtId="171" fontId="9" fillId="0" borderId="0" xfId="0" applyNumberFormat="1" applyFont="1" applyFill="1" applyAlignment="1"/>
    <xf numFmtId="171" fontId="0" fillId="0" borderId="0" xfId="4" applyNumberFormat="1" applyFont="1" applyFill="1">
      <alignment vertical="top"/>
    </xf>
    <xf numFmtId="169" fontId="39" fillId="0" borderId="0" xfId="56" applyFont="1" applyFill="1">
      <alignment vertical="top"/>
    </xf>
    <xf numFmtId="0" fontId="64" fillId="51" borderId="0" xfId="94"/>
    <xf numFmtId="0" fontId="52" fillId="0" borderId="0" xfId="95"/>
    <xf numFmtId="0" fontId="66" fillId="51" borderId="0" xfId="99"/>
    <xf numFmtId="167" fontId="52" fillId="0" borderId="0" xfId="113">
      <alignment vertical="top"/>
    </xf>
    <xf numFmtId="167" fontId="52" fillId="56" borderId="0" xfId="113" applyFill="1">
      <alignment vertical="top"/>
    </xf>
    <xf numFmtId="167" fontId="41" fillId="56" borderId="0" xfId="113" applyFont="1" applyFill="1">
      <alignment vertical="top"/>
    </xf>
    <xf numFmtId="167" fontId="0" fillId="0" borderId="0" xfId="113" applyFont="1">
      <alignment vertical="top"/>
    </xf>
    <xf numFmtId="167" fontId="16"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9" fillId="39" borderId="0" xfId="0" applyFont="1" applyFill="1" applyBorder="1" applyAlignment="1">
      <alignment horizontal="left" vertical="top"/>
    </xf>
    <xf numFmtId="167" fontId="52" fillId="0" borderId="0" xfId="113" applyAlignment="1">
      <alignment vertical="top" wrapText="1"/>
    </xf>
    <xf numFmtId="0" fontId="52"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2" fillId="41" borderId="14" xfId="113" applyFill="1" applyBorder="1">
      <alignment vertical="top"/>
    </xf>
    <xf numFmtId="167" fontId="9" fillId="41" borderId="14" xfId="113" applyFont="1" applyFill="1" applyBorder="1">
      <alignment vertical="top"/>
    </xf>
    <xf numFmtId="167" fontId="52" fillId="42" borderId="14" xfId="113" applyFill="1" applyBorder="1">
      <alignment vertical="top"/>
    </xf>
    <xf numFmtId="167" fontId="52" fillId="39" borderId="14" xfId="113" applyFill="1" applyBorder="1">
      <alignment vertical="top"/>
    </xf>
    <xf numFmtId="167" fontId="39" fillId="0" borderId="0" xfId="0" applyFont="1" applyAlignment="1"/>
    <xf numFmtId="185" fontId="39"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3" fillId="58" borderId="0" xfId="91" applyFont="1" applyFill="1" applyAlignment="1">
      <alignment vertical="top"/>
    </xf>
    <xf numFmtId="185" fontId="53" fillId="58" borderId="0" xfId="91" applyNumberFormat="1" applyFont="1" applyFill="1" applyAlignment="1">
      <alignment horizontal="left" vertical="top"/>
    </xf>
    <xf numFmtId="0" fontId="54" fillId="0" borderId="0" xfId="91" applyFont="1" applyAlignment="1">
      <alignment vertical="top"/>
    </xf>
    <xf numFmtId="0" fontId="45" fillId="41" borderId="14" xfId="91" applyFont="1" applyFill="1" applyBorder="1" applyAlignment="1">
      <alignment vertical="top" wrapText="1"/>
    </xf>
    <xf numFmtId="0" fontId="9" fillId="41" borderId="20" xfId="91" applyFont="1" applyFill="1" applyBorder="1" applyAlignment="1">
      <alignment vertical="top" wrapText="1"/>
    </xf>
    <xf numFmtId="0" fontId="77" fillId="0" borderId="0" xfId="91" applyFont="1" applyAlignment="1">
      <alignment vertical="top"/>
    </xf>
    <xf numFmtId="0" fontId="19" fillId="48" borderId="16" xfId="91" applyFont="1" applyFill="1" applyBorder="1" applyAlignment="1">
      <alignment vertical="top" wrapText="1"/>
    </xf>
    <xf numFmtId="0" fontId="19" fillId="48" borderId="23" xfId="91" applyFont="1" applyFill="1" applyBorder="1" applyAlignment="1">
      <alignment vertical="top" wrapText="1"/>
    </xf>
    <xf numFmtId="0" fontId="19" fillId="48" borderId="24" xfId="91" applyFont="1" applyFill="1" applyBorder="1" applyAlignment="1">
      <alignment vertical="top" wrapText="1"/>
    </xf>
    <xf numFmtId="0" fontId="9" fillId="59" borderId="0" xfId="91" applyFont="1" applyFill="1" applyAlignment="1">
      <alignment vertical="top"/>
    </xf>
    <xf numFmtId="0" fontId="52" fillId="0" borderId="0" xfId="91" applyFont="1" applyAlignment="1">
      <alignment vertical="top"/>
    </xf>
    <xf numFmtId="0" fontId="1" fillId="0" borderId="18" xfId="91" applyBorder="1" applyAlignment="1">
      <alignment vertical="top"/>
    </xf>
    <xf numFmtId="0" fontId="1" fillId="0" borderId="0" xfId="91" applyAlignment="1">
      <alignment vertical="top"/>
    </xf>
    <xf numFmtId="167" fontId="55" fillId="0" borderId="0" xfId="64" applyNumberFormat="1" applyFill="1" applyAlignment="1" applyProtection="1">
      <alignment vertical="top"/>
    </xf>
    <xf numFmtId="0" fontId="9" fillId="46" borderId="19" xfId="91" applyFont="1" applyFill="1" applyBorder="1" applyAlignment="1">
      <alignment horizontal="center" vertical="top"/>
    </xf>
    <xf numFmtId="0" fontId="9" fillId="46" borderId="20" xfId="91" applyFont="1" applyFill="1" applyBorder="1" applyAlignment="1">
      <alignment horizontal="center" vertical="top"/>
    </xf>
    <xf numFmtId="0" fontId="9" fillId="46" borderId="14" xfId="91" applyFont="1" applyFill="1" applyBorder="1" applyAlignment="1">
      <alignment horizontal="center" vertical="top"/>
    </xf>
    <xf numFmtId="0" fontId="9" fillId="46" borderId="20" xfId="91" applyFont="1" applyFill="1" applyBorder="1" applyAlignment="1">
      <alignment horizontal="center" vertical="top" wrapText="1"/>
    </xf>
    <xf numFmtId="0" fontId="9" fillId="46" borderId="14" xfId="91" applyFont="1" applyFill="1" applyBorder="1" applyAlignment="1">
      <alignment horizontal="center" vertical="top" wrapText="1"/>
    </xf>
    <xf numFmtId="0" fontId="52" fillId="0" borderId="0" xfId="95" applyAlignment="1">
      <alignment vertical="top"/>
    </xf>
    <xf numFmtId="167" fontId="19" fillId="0" borderId="0" xfId="91" applyNumberFormat="1" applyFont="1" applyAlignment="1">
      <alignment vertical="top"/>
    </xf>
    <xf numFmtId="167" fontId="41" fillId="59" borderId="0" xfId="115" applyFont="1" applyFill="1">
      <alignment vertical="top"/>
    </xf>
    <xf numFmtId="0" fontId="1" fillId="59" borderId="0" xfId="91" applyFill="1" applyAlignment="1">
      <alignment vertical="top"/>
    </xf>
    <xf numFmtId="179" fontId="52" fillId="0" borderId="0" xfId="0" applyNumberFormat="1" applyFont="1" applyFill="1" applyBorder="1" applyAlignment="1">
      <alignment horizontal="left" vertical="top"/>
    </xf>
    <xf numFmtId="167" fontId="41" fillId="0" borderId="0" xfId="0" applyFont="1" applyFill="1" applyBorder="1">
      <alignment vertical="top"/>
    </xf>
    <xf numFmtId="167" fontId="52" fillId="0" borderId="0" xfId="0" applyFont="1" applyFill="1" applyBorder="1" applyAlignment="1"/>
    <xf numFmtId="167" fontId="52" fillId="0" borderId="0" xfId="0" applyFont="1" applyFill="1" applyBorder="1">
      <alignment vertical="top"/>
    </xf>
    <xf numFmtId="170" fontId="52" fillId="0" borderId="0" xfId="0" applyNumberFormat="1" applyFont="1" applyFill="1" applyBorder="1">
      <alignment vertical="top"/>
    </xf>
    <xf numFmtId="181" fontId="52" fillId="0" borderId="0" xfId="0" applyNumberFormat="1" applyFont="1" applyFill="1" applyBorder="1">
      <alignment vertical="top"/>
    </xf>
    <xf numFmtId="167" fontId="52" fillId="0" borderId="0" xfId="0" applyFont="1" applyBorder="1" applyAlignment="1"/>
    <xf numFmtId="183" fontId="52" fillId="0" borderId="0" xfId="0" applyNumberFormat="1" applyFont="1" applyFill="1" applyBorder="1">
      <alignment vertical="top"/>
    </xf>
    <xf numFmtId="175" fontId="52" fillId="0" borderId="0" xfId="2" applyFont="1" applyFill="1" applyBorder="1" applyAlignment="1">
      <alignment horizontal="left" vertical="top"/>
    </xf>
    <xf numFmtId="167" fontId="78" fillId="0" borderId="0" xfId="0" applyFont="1" applyFill="1" applyBorder="1" applyAlignment="1"/>
    <xf numFmtId="181" fontId="52" fillId="0" borderId="0" xfId="0" quotePrefix="1" applyNumberFormat="1" applyFont="1" applyFill="1" applyAlignment="1"/>
    <xf numFmtId="171" fontId="52" fillId="0" borderId="0" xfId="0" quotePrefix="1" applyNumberFormat="1" applyFont="1" applyFill="1" applyAlignment="1"/>
    <xf numFmtId="0" fontId="19" fillId="48" borderId="16" xfId="91" applyFont="1" applyFill="1" applyBorder="1" applyAlignment="1">
      <alignment horizontal="left" vertical="top" wrapText="1"/>
    </xf>
    <xf numFmtId="177" fontId="39" fillId="0" borderId="0" xfId="4" applyNumberFormat="1" applyFont="1">
      <alignment vertical="top"/>
    </xf>
    <xf numFmtId="167" fontId="39" fillId="0" borderId="0" xfId="0" applyFont="1" applyFill="1" applyBorder="1" applyAlignment="1"/>
    <xf numFmtId="167" fontId="39" fillId="0" borderId="0" xfId="0" applyFont="1" applyFill="1" applyBorder="1">
      <alignment vertical="top"/>
    </xf>
    <xf numFmtId="181" fontId="39" fillId="0" borderId="0" xfId="0" applyNumberFormat="1" applyFont="1" applyFill="1" applyBorder="1">
      <alignment vertical="top"/>
    </xf>
    <xf numFmtId="15" fontId="53" fillId="58" borderId="0" xfId="2" applyNumberFormat="1" applyFont="1" applyFill="1" applyAlignment="1">
      <alignment horizontal="left" vertical="top"/>
    </xf>
    <xf numFmtId="0" fontId="52" fillId="0" borderId="0" xfId="95" applyAlignment="1">
      <alignment horizontal="left" vertical="top" wrapText="1"/>
    </xf>
    <xf numFmtId="0" fontId="9" fillId="48" borderId="16" xfId="91" applyFont="1" applyFill="1" applyBorder="1" applyAlignment="1">
      <alignment horizontal="left" vertical="top" wrapText="1"/>
    </xf>
    <xf numFmtId="0" fontId="9" fillId="48" borderId="23" xfId="91" applyFont="1" applyFill="1" applyBorder="1" applyAlignment="1">
      <alignment horizontal="left" vertical="top" wrapText="1"/>
    </xf>
    <xf numFmtId="0" fontId="9" fillId="48" borderId="24" xfId="91" applyFont="1" applyFill="1" applyBorder="1" applyAlignment="1">
      <alignment horizontal="left" vertical="top" wrapText="1"/>
    </xf>
    <xf numFmtId="0" fontId="9" fillId="48" borderId="25" xfId="91" applyFont="1" applyFill="1" applyBorder="1" applyAlignment="1">
      <alignment horizontal="left" vertical="top" wrapText="1"/>
    </xf>
    <xf numFmtId="0" fontId="9" fillId="48" borderId="26" xfId="91" applyFont="1" applyFill="1" applyBorder="1" applyAlignment="1">
      <alignment horizontal="left" vertical="top" wrapText="1"/>
    </xf>
    <xf numFmtId="0" fontId="9" fillId="48" borderId="27" xfId="91" applyFont="1" applyFill="1" applyBorder="1" applyAlignment="1">
      <alignment horizontal="left" vertical="top" wrapText="1"/>
    </xf>
    <xf numFmtId="0" fontId="45" fillId="41" borderId="21" xfId="91" applyFont="1" applyFill="1" applyBorder="1" applyAlignment="1">
      <alignment vertical="top" wrapText="1"/>
    </xf>
    <xf numFmtId="0" fontId="45" fillId="41" borderId="22" xfId="91" applyFont="1" applyFill="1" applyBorder="1" applyAlignment="1">
      <alignment vertical="top" wrapText="1"/>
    </xf>
  </cellXfs>
  <cellStyles count="117">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2" xfId="77" xr:uid="{00000000-0005-0000-0000-000048000000}"/>
    <cellStyle name="Normal 12 2" xfId="91" xr:uid="{00000000-0005-0000-0000-000049000000}"/>
    <cellStyle name="Normal 2" xfId="54" xr:uid="{00000000-0005-0000-0000-00004A000000}"/>
    <cellStyle name="Normal 2 2" xfId="113" xr:uid="{00000000-0005-0000-0000-00004B000000}"/>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18">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99CCFF"/>
      <color rgb="FF002664"/>
      <color rgb="FFFFFFAF"/>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87"/>
  <sheetViews>
    <sheetView zoomScale="70" zoomScaleNormal="70" workbookViewId="0">
      <pane ySplit="9" topLeftCell="A21" activePane="bottomLeft" state="frozen"/>
      <selection activeCell="H6" sqref="H6"/>
      <selection pane="bottomLeft"/>
    </sheetView>
  </sheetViews>
  <sheetFormatPr defaultColWidth="0" defaultRowHeight="14.25" customHeight="1" zeroHeight="1"/>
  <cols>
    <col min="1" max="1" width="10.33203125" style="296" customWidth="1"/>
    <col min="2" max="2" width="29.109375" style="296" customWidth="1"/>
    <col min="3" max="3" width="20" style="296" customWidth="1"/>
    <col min="4" max="4" width="26.88671875" style="296" customWidth="1"/>
    <col min="5" max="5" width="73" style="296" customWidth="1"/>
    <col min="6" max="6" width="28.5546875" style="296" bestFit="1" customWidth="1"/>
    <col min="7" max="7" width="10.33203125" style="296" customWidth="1"/>
    <col min="8" max="8" width="5.109375" style="296" customWidth="1"/>
    <col min="9" max="9" width="22.109375" style="296" customWidth="1"/>
    <col min="10" max="13" width="0" style="296" hidden="1" customWidth="1"/>
    <col min="14" max="16384" width="10.33203125" style="296" hidden="1"/>
  </cols>
  <sheetData>
    <row r="1" spans="1:9" s="295" customFormat="1" ht="28.8" thickBot="1">
      <c r="A1" s="281" t="str">
        <f ca="1" xml:space="preserve"> RIGHT(CELL("filename", $A$1), LEN(CELL("filename", $A$1)) - SEARCH("]", CELL("filename", $A$1)))</f>
        <v>Cover</v>
      </c>
      <c r="B1" s="281"/>
      <c r="C1" s="282"/>
      <c r="D1" s="281"/>
      <c r="E1" s="281"/>
      <c r="F1" s="281"/>
      <c r="G1" s="281"/>
      <c r="H1" s="282"/>
      <c r="I1" s="282"/>
    </row>
    <row r="2" spans="1:9" ht="16.8" thickTop="1">
      <c r="A2" s="283"/>
      <c r="B2" s="283"/>
      <c r="C2" s="283"/>
      <c r="D2" s="283"/>
      <c r="E2" s="283"/>
      <c r="F2" s="283"/>
      <c r="G2" s="283"/>
      <c r="H2" s="283"/>
      <c r="I2" s="283"/>
    </row>
    <row r="3" spans="1:9" ht="16.2">
      <c r="A3" s="283"/>
      <c r="B3" s="283" t="s">
        <v>0</v>
      </c>
      <c r="C3" s="284" t="s">
        <v>1</v>
      </c>
      <c r="D3" s="283"/>
      <c r="E3" s="283"/>
      <c r="F3" s="283"/>
      <c r="G3" s="283"/>
      <c r="H3" s="283"/>
      <c r="I3" s="283"/>
    </row>
    <row r="4" spans="1:9" ht="16.2">
      <c r="A4" s="283"/>
      <c r="B4" s="283" t="s">
        <v>2</v>
      </c>
      <c r="C4" s="285">
        <v>3</v>
      </c>
      <c r="D4" s="283"/>
      <c r="E4" s="283"/>
      <c r="F4" s="283"/>
      <c r="G4" s="283"/>
      <c r="H4" s="283"/>
      <c r="I4" s="283"/>
    </row>
    <row r="5" spans="1:9" ht="16.2">
      <c r="A5" s="283"/>
      <c r="B5" s="283" t="s">
        <v>3</v>
      </c>
      <c r="C5" s="284" t="s">
        <v>4</v>
      </c>
      <c r="D5" s="283"/>
      <c r="E5" s="283"/>
      <c r="F5" s="283"/>
      <c r="G5" s="283"/>
      <c r="H5" s="283"/>
      <c r="I5" s="283"/>
    </row>
    <row r="6" spans="1:9" ht="16.2">
      <c r="A6" s="283"/>
      <c r="B6" s="283" t="s">
        <v>5</v>
      </c>
      <c r="C6" s="324">
        <v>44167</v>
      </c>
      <c r="D6" s="283"/>
      <c r="E6" s="283"/>
      <c r="F6" s="283"/>
      <c r="G6" s="283"/>
      <c r="H6" s="283"/>
      <c r="I6" s="283"/>
    </row>
    <row r="7" spans="1:9" ht="16.2">
      <c r="A7" s="283"/>
      <c r="B7" s="283" t="s">
        <v>6</v>
      </c>
      <c r="C7" s="284" t="s">
        <v>7</v>
      </c>
      <c r="D7" s="283"/>
      <c r="E7" s="283"/>
      <c r="F7" s="283"/>
      <c r="G7" s="283"/>
      <c r="H7" s="283"/>
      <c r="I7" s="283"/>
    </row>
    <row r="8" spans="1:9" ht="16.2">
      <c r="A8" s="283"/>
      <c r="B8" s="283" t="s">
        <v>8</v>
      </c>
      <c r="C8" s="284" t="s">
        <v>9</v>
      </c>
      <c r="D8" s="283"/>
      <c r="E8" s="283"/>
      <c r="F8" s="283"/>
      <c r="G8" s="283"/>
      <c r="H8" s="283"/>
      <c r="I8" s="283"/>
    </row>
    <row r="9" spans="1:9" ht="16.2">
      <c r="A9" s="283"/>
      <c r="B9" s="283"/>
      <c r="C9" s="283"/>
      <c r="D9" s="283"/>
      <c r="E9" s="283"/>
      <c r="F9" s="283"/>
      <c r="G9" s="283"/>
      <c r="H9" s="283"/>
      <c r="I9" s="283"/>
    </row>
    <row r="10" spans="1:9" ht="14.4">
      <c r="A10" s="294"/>
      <c r="B10" s="294"/>
      <c r="C10" s="297"/>
      <c r="D10" s="294"/>
      <c r="E10" s="294"/>
      <c r="F10" s="294"/>
      <c r="G10" s="294"/>
      <c r="H10" s="294"/>
      <c r="I10" s="294"/>
    </row>
    <row r="11" spans="1:9" ht="180" customHeight="1">
      <c r="A11" s="294"/>
      <c r="B11" s="294" t="s">
        <v>10</v>
      </c>
      <c r="C11" s="325" t="s">
        <v>11</v>
      </c>
      <c r="D11" s="325"/>
      <c r="E11" s="325"/>
      <c r="F11" s="325"/>
      <c r="G11" s="294"/>
      <c r="H11" s="294"/>
      <c r="I11" s="294"/>
    </row>
    <row r="12" spans="1:9" ht="13.8">
      <c r="A12" s="294"/>
      <c r="B12" s="294"/>
      <c r="C12" s="294"/>
      <c r="D12" s="294"/>
      <c r="E12" s="294"/>
      <c r="F12" s="294"/>
      <c r="G12" s="294"/>
      <c r="H12" s="294"/>
      <c r="I12" s="294"/>
    </row>
    <row r="13" spans="1:9" ht="13.8">
      <c r="A13" s="294"/>
      <c r="B13" s="294" t="s">
        <v>12</v>
      </c>
      <c r="C13" s="294" t="s">
        <v>13</v>
      </c>
      <c r="D13" s="294"/>
      <c r="E13" s="294"/>
      <c r="F13" s="294"/>
      <c r="G13" s="294"/>
      <c r="H13" s="294"/>
      <c r="I13" s="294"/>
    </row>
    <row r="14" spans="1:9" ht="13.8">
      <c r="A14" s="294"/>
      <c r="B14" s="294"/>
      <c r="C14" s="294"/>
      <c r="D14" s="294"/>
      <c r="E14" s="294"/>
      <c r="F14" s="294"/>
      <c r="G14" s="294"/>
      <c r="H14" s="294"/>
      <c r="I14" s="294"/>
    </row>
    <row r="15" spans="1:9" ht="16.2">
      <c r="A15" s="294"/>
      <c r="B15" s="294" t="s">
        <v>14</v>
      </c>
      <c r="C15" s="294" t="s">
        <v>15</v>
      </c>
      <c r="D15" s="286"/>
      <c r="E15" s="286"/>
      <c r="F15" s="286"/>
      <c r="G15" s="294"/>
      <c r="H15" s="294"/>
      <c r="I15" s="294"/>
    </row>
    <row r="16" spans="1:9" ht="16.2">
      <c r="A16" s="294"/>
      <c r="B16" s="294"/>
      <c r="C16" s="286"/>
      <c r="D16" s="286"/>
      <c r="E16" s="286"/>
      <c r="F16" s="286"/>
      <c r="G16" s="294"/>
      <c r="H16" s="294"/>
      <c r="I16" s="294"/>
    </row>
    <row r="17" spans="1:9" ht="13.8">
      <c r="A17" s="294"/>
      <c r="B17" s="294"/>
      <c r="C17" s="298" t="s">
        <v>16</v>
      </c>
      <c r="D17" s="299"/>
      <c r="E17" s="300" t="s">
        <v>17</v>
      </c>
      <c r="F17" s="301" t="s">
        <v>18</v>
      </c>
      <c r="G17" s="294"/>
      <c r="H17" s="294"/>
      <c r="I17" s="294"/>
    </row>
    <row r="18" spans="1:9" ht="13.8">
      <c r="A18" s="294"/>
      <c r="B18" s="294"/>
      <c r="C18" s="332" t="s">
        <v>13</v>
      </c>
      <c r="D18" s="333"/>
      <c r="E18" s="287" t="s">
        <v>13</v>
      </c>
      <c r="F18" s="288" t="s">
        <v>13</v>
      </c>
      <c r="G18" s="294"/>
      <c r="H18" s="294"/>
      <c r="I18" s="294"/>
    </row>
    <row r="19" spans="1:9" ht="13.8">
      <c r="A19" s="294"/>
      <c r="B19" s="294"/>
      <c r="C19" s="294"/>
      <c r="D19" s="294"/>
      <c r="E19" s="294"/>
      <c r="F19" s="294"/>
      <c r="G19" s="294"/>
      <c r="H19" s="294"/>
      <c r="I19" s="294"/>
    </row>
    <row r="20" spans="1:9" ht="13.8">
      <c r="A20" s="294"/>
      <c r="B20" s="294"/>
      <c r="C20" s="294"/>
      <c r="D20" s="294"/>
      <c r="E20" s="294"/>
      <c r="F20" s="294"/>
      <c r="G20" s="294"/>
      <c r="H20" s="294"/>
      <c r="I20" s="294"/>
    </row>
    <row r="21" spans="1:9" ht="28.5" customHeight="1">
      <c r="B21" s="294" t="s">
        <v>19</v>
      </c>
      <c r="C21" s="325" t="s">
        <v>20</v>
      </c>
      <c r="D21" s="325"/>
      <c r="E21" s="325"/>
      <c r="F21" s="325"/>
    </row>
    <row r="22" spans="1:9" ht="16.2">
      <c r="B22" s="289"/>
      <c r="C22" s="286"/>
      <c r="D22" s="286"/>
      <c r="E22" s="286"/>
      <c r="F22" s="286"/>
    </row>
    <row r="23" spans="1:9" ht="16.2">
      <c r="B23" s="289"/>
      <c r="C23" s="298" t="s">
        <v>21</v>
      </c>
      <c r="D23" s="300" t="s">
        <v>22</v>
      </c>
      <c r="E23" s="300" t="s">
        <v>23</v>
      </c>
      <c r="F23" s="302" t="s">
        <v>24</v>
      </c>
    </row>
    <row r="24" spans="1:9" ht="16.2">
      <c r="B24" s="289"/>
      <c r="C24" s="326" t="s">
        <v>25</v>
      </c>
      <c r="D24" s="326" t="s">
        <v>26</v>
      </c>
      <c r="E24" s="329" t="s">
        <v>27</v>
      </c>
      <c r="F24" s="319">
        <f>Indexation!$I$70</f>
        <v>0</v>
      </c>
    </row>
    <row r="25" spans="1:9" ht="16.2">
      <c r="B25" s="289"/>
      <c r="C25" s="327"/>
      <c r="D25" s="327"/>
      <c r="E25" s="330"/>
      <c r="F25" s="291" t="str">
        <f>Indexation!$E$22</f>
        <v>CPIH 2017-18 FYA - Base Year</v>
      </c>
    </row>
    <row r="26" spans="1:9" ht="16.2">
      <c r="B26" s="289"/>
      <c r="C26" s="327"/>
      <c r="D26" s="327"/>
      <c r="E26" s="330"/>
      <c r="F26" s="291" t="str">
        <f>Indexation!$E$37</f>
        <v>CPIH 2022-23 FYA - Base Year</v>
      </c>
    </row>
    <row r="27" spans="1:9" ht="16.5" customHeight="1">
      <c r="B27" s="289"/>
      <c r="C27" s="326" t="s">
        <v>25</v>
      </c>
      <c r="D27" s="326" t="s">
        <v>28</v>
      </c>
      <c r="E27" s="329" t="s">
        <v>29</v>
      </c>
      <c r="F27" s="290" t="str">
        <f ca="1">Outputs!$A$1</f>
        <v>Outputs</v>
      </c>
    </row>
    <row r="28" spans="1:9" ht="16.2">
      <c r="B28" s="289"/>
      <c r="C28" s="327"/>
      <c r="D28" s="327"/>
      <c r="E28" s="330"/>
      <c r="F28" s="291"/>
    </row>
    <row r="29" spans="1:9" ht="16.2">
      <c r="B29" s="289"/>
      <c r="C29" s="327"/>
      <c r="D29" s="327"/>
      <c r="E29" s="330"/>
      <c r="F29" s="291"/>
    </row>
    <row r="30" spans="1:9" ht="13.8">
      <c r="C30" s="326" t="s">
        <v>25</v>
      </c>
      <c r="D30" s="326" t="s">
        <v>30</v>
      </c>
      <c r="E30" s="329" t="s">
        <v>31</v>
      </c>
      <c r="F30" s="290" t="str">
        <f>F_Outputs!$B$2</f>
        <v>Reference</v>
      </c>
    </row>
    <row r="31" spans="1:9" ht="13.8">
      <c r="C31" s="327"/>
      <c r="D31" s="327"/>
      <c r="E31" s="330"/>
      <c r="F31" s="291" t="str">
        <f>F_Outputs!$C$2</f>
        <v>Item description</v>
      </c>
    </row>
    <row r="32" spans="1:9" ht="13.8">
      <c r="C32" s="327"/>
      <c r="D32" s="327"/>
      <c r="E32" s="330"/>
      <c r="F32" s="291" t="str">
        <f>F_Outputs!$D$2</f>
        <v>Unit</v>
      </c>
    </row>
    <row r="33" spans="1:9" ht="13.8">
      <c r="C33" s="328"/>
      <c r="D33" s="328"/>
      <c r="E33" s="331"/>
      <c r="F33" s="292" t="str">
        <f>F_Outputs!$E$2</f>
        <v>Model</v>
      </c>
    </row>
    <row r="34" spans="1:9" ht="13.8"/>
    <row r="35" spans="1:9" ht="13.8">
      <c r="B35" s="294" t="s">
        <v>32</v>
      </c>
      <c r="C35" s="294" t="s">
        <v>13</v>
      </c>
    </row>
    <row r="36" spans="1:9" ht="13.8">
      <c r="B36" s="294" t="s">
        <v>33</v>
      </c>
      <c r="C36" s="294" t="s">
        <v>13</v>
      </c>
    </row>
    <row r="37" spans="1:9" ht="13.8"/>
    <row r="38" spans="1:9" ht="13.8">
      <c r="B38" s="294" t="s">
        <v>34</v>
      </c>
      <c r="C38" s="303" t="s">
        <v>35</v>
      </c>
      <c r="D38" s="294"/>
    </row>
    <row r="39" spans="1:9" ht="13.8">
      <c r="B39" s="294"/>
      <c r="C39" s="303" t="s">
        <v>36</v>
      </c>
      <c r="D39" s="304"/>
    </row>
    <row r="40" spans="1:9" ht="13.8">
      <c r="C40" s="303" t="s">
        <v>37</v>
      </c>
    </row>
    <row r="41" spans="1:9" ht="13.8"/>
    <row r="42" spans="1:9" ht="13.8">
      <c r="A42" s="305" t="s">
        <v>38</v>
      </c>
      <c r="B42" s="305"/>
      <c r="C42" s="305"/>
      <c r="D42" s="306"/>
      <c r="E42" s="293"/>
      <c r="F42" s="293"/>
      <c r="G42" s="293"/>
      <c r="H42" s="293"/>
      <c r="I42" s="293"/>
    </row>
    <row r="43" spans="1:9" ht="13.8"/>
    <row r="44" spans="1:9" ht="13.8"/>
    <row r="45" spans="1:9" ht="13.8"/>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3"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E0DCD8"/>
    <outlinePr summaryBelow="0" summaryRight="0"/>
    <pageSetUpPr autoPageBreaks="0" fitToPage="1"/>
  </sheetPr>
  <dimension ref="A1:O130"/>
  <sheetViews>
    <sheetView zoomScale="70" zoomScaleNormal="70" workbookViewId="0">
      <pane ySplit="5" topLeftCell="A6" activePane="bottomLeft" state="frozen"/>
      <selection pane="bottomLeft" activeCell="J18" sqref="J18"/>
    </sheetView>
  </sheetViews>
  <sheetFormatPr defaultColWidth="0" defaultRowHeight="13.2" outlineLevelRow="1"/>
  <cols>
    <col min="1" max="1" width="24.109375" style="21" customWidth="1"/>
    <col min="2" max="2" width="1.44140625" style="21" customWidth="1"/>
    <col min="3" max="3" width="1.44140625" style="60" customWidth="1"/>
    <col min="4" max="4" width="1.44140625" style="20" customWidth="1"/>
    <col min="5" max="5" width="128.5546875" style="20" bestFit="1" customWidth="1"/>
    <col min="6" max="6" width="9.6640625" style="20" bestFit="1" customWidth="1"/>
    <col min="7" max="7" width="12.5546875" style="20" customWidth="1"/>
    <col min="8" max="8" width="15.109375" style="20" customWidth="1"/>
    <col min="9" max="9" width="2.5546875" style="20" customWidth="1"/>
    <col min="10" max="15" width="12.5546875" style="20" customWidth="1"/>
    <col min="16" max="16384" width="0" style="61" hidden="1"/>
  </cols>
  <sheetData>
    <row r="1" spans="1:15" ht="24.6">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233</v>
      </c>
      <c r="G5" s="34" t="s">
        <v>176</v>
      </c>
      <c r="H5" s="80" t="s">
        <v>234</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370</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288</v>
      </c>
      <c r="C9" s="61"/>
      <c r="D9" s="61"/>
      <c r="E9" s="27"/>
      <c r="F9" s="27"/>
      <c r="G9" s="27"/>
      <c r="H9" s="146"/>
      <c r="I9" s="28"/>
      <c r="J9" s="28"/>
      <c r="K9" s="28"/>
      <c r="L9" s="28"/>
      <c r="M9" s="28"/>
      <c r="N9" s="28"/>
    </row>
    <row r="10" spans="1:15" s="125" customFormat="1" ht="12.75" customHeight="1" outlineLevel="1">
      <c r="A10" s="145"/>
      <c r="B10" s="241"/>
      <c r="C10" s="61"/>
      <c r="D10" s="61"/>
      <c r="E10" s="27"/>
      <c r="F10" s="27"/>
      <c r="G10" s="27"/>
      <c r="H10" s="146"/>
      <c r="I10" s="28"/>
      <c r="J10" s="28"/>
      <c r="K10" s="28"/>
      <c r="L10" s="28"/>
      <c r="M10" s="28"/>
      <c r="N10" s="28"/>
    </row>
    <row r="11" spans="1:15" s="145" customFormat="1" ht="12.75" customHeight="1" outlineLevel="1">
      <c r="A11" s="150"/>
      <c r="B11" s="150"/>
      <c r="C11" s="150"/>
      <c r="D11" s="150"/>
      <c r="E11" s="150" t="str">
        <f xml:space="preserve"> InpActive!E$57</f>
        <v>Land sales water resources - Forecast at previous review (outturn)</v>
      </c>
      <c r="F11" s="150">
        <f xml:space="preserve"> InpActive!F$57</f>
        <v>0</v>
      </c>
      <c r="G11" s="150" t="str">
        <f xml:space="preserve"> InpActive!G$57</f>
        <v>£m</v>
      </c>
      <c r="H11" s="150">
        <f xml:space="preserve"> InpActive!H$57</f>
        <v>0</v>
      </c>
      <c r="I11" s="150"/>
      <c r="J11" s="152">
        <f xml:space="preserve"> InpActive!J$57</f>
        <v>0</v>
      </c>
      <c r="K11" s="152">
        <f xml:space="preserve"> InpActive!K$57</f>
        <v>0</v>
      </c>
      <c r="L11" s="152">
        <f xml:space="preserve"> InpActive!L$57</f>
        <v>0</v>
      </c>
      <c r="M11" s="152">
        <f xml:space="preserve"> InpActive!M$57</f>
        <v>0</v>
      </c>
      <c r="N11" s="152">
        <f xml:space="preserve"> InpActive!N$57</f>
        <v>0</v>
      </c>
      <c r="O11" s="152">
        <f xml:space="preserve"> InpActive!O$57</f>
        <v>0</v>
      </c>
    </row>
    <row r="12" spans="1:15" s="125" customFormat="1" ht="12.75" customHeight="1" outlineLevel="1">
      <c r="A12" s="145"/>
      <c r="B12" s="85"/>
      <c r="C12" s="210"/>
      <c r="E12" s="150" t="str">
        <f xml:space="preserve"> InpActive!E$58</f>
        <v>Proceeds from disposals of protected land - water resources (outturn)</v>
      </c>
      <c r="F12" s="150">
        <f xml:space="preserve"> InpActive!F$58</f>
        <v>0</v>
      </c>
      <c r="G12" s="150" t="str">
        <f xml:space="preserve"> InpActive!G$58</f>
        <v>£000</v>
      </c>
      <c r="H12" s="150">
        <f xml:space="preserve"> InpActive!H$58</f>
        <v>0</v>
      </c>
      <c r="I12" s="150"/>
      <c r="J12" s="152">
        <f xml:space="preserve"> InpActive!J$58</f>
        <v>0</v>
      </c>
      <c r="K12" s="152">
        <f xml:space="preserve"> InpActive!K$58</f>
        <v>0</v>
      </c>
      <c r="L12" s="152">
        <f xml:space="preserve"> InpActive!L$58</f>
        <v>0</v>
      </c>
      <c r="M12" s="152">
        <f xml:space="preserve"> InpActive!M$58</f>
        <v>0</v>
      </c>
      <c r="N12" s="152">
        <f xml:space="preserve"> InpActive!N$58</f>
        <v>0</v>
      </c>
      <c r="O12" s="152">
        <f xml:space="preserve"> InpActive!O$58</f>
        <v>0</v>
      </c>
    </row>
    <row r="13" spans="1:15" s="125" customFormat="1" ht="12.75" customHeight="1" outlineLevel="1">
      <c r="A13" s="28"/>
      <c r="B13" s="85"/>
      <c r="C13" s="210"/>
      <c r="E13" s="151" t="str">
        <f xml:space="preserve"> InpActive!E$60</f>
        <v xml:space="preserve">The customers’ share of any net proceeds from disposals of interest in land (water resources)
</v>
      </c>
      <c r="F13" s="153">
        <f xml:space="preserve"> InpActive!F$60</f>
        <v>0.5</v>
      </c>
      <c r="G13" s="151" t="str">
        <f xml:space="preserve"> InpActive!G$60</f>
        <v>%</v>
      </c>
      <c r="H13" s="151"/>
      <c r="I13" s="151"/>
      <c r="J13" s="151"/>
      <c r="K13" s="151"/>
      <c r="L13" s="151"/>
      <c r="M13" s="151"/>
      <c r="N13" s="151"/>
      <c r="O13" s="151"/>
    </row>
    <row r="14" spans="1:15" s="125" customFormat="1" ht="12.75" customHeight="1" outlineLevel="1">
      <c r="A14" s="28"/>
      <c r="B14" s="85"/>
      <c r="C14" s="210"/>
      <c r="E14" s="218" t="str">
        <f xml:space="preserve"> Time!E$10</f>
        <v>Model column counter</v>
      </c>
      <c r="F14" s="218">
        <f xml:space="preserve"> Time!F$10</f>
        <v>0</v>
      </c>
      <c r="G14" s="218" t="str">
        <f xml:space="preserve"> Time!G$10</f>
        <v>counter</v>
      </c>
      <c r="H14" s="218">
        <f xml:space="preserve"> Time!H$10</f>
        <v>0</v>
      </c>
      <c r="I14" s="218"/>
      <c r="J14" s="219">
        <f xml:space="preserve"> Time!J$10</f>
        <v>1</v>
      </c>
      <c r="K14" s="219">
        <f xml:space="preserve"> Time!K$10</f>
        <v>2</v>
      </c>
      <c r="L14" s="219">
        <f xml:space="preserve"> Time!L$10</f>
        <v>3</v>
      </c>
      <c r="M14" s="219">
        <f xml:space="preserve"> Time!M$10</f>
        <v>4</v>
      </c>
      <c r="N14" s="219">
        <f xml:space="preserve"> Time!N$10</f>
        <v>5</v>
      </c>
      <c r="O14" s="219">
        <f xml:space="preserve"> Time!O$10</f>
        <v>6</v>
      </c>
    </row>
    <row r="15" spans="1:15" s="125" customFormat="1" ht="12.75" customHeight="1" outlineLevel="1">
      <c r="A15" s="28"/>
      <c r="B15" s="85"/>
      <c r="C15" s="210"/>
      <c r="E15" s="211" t="s">
        <v>371</v>
      </c>
      <c r="G15" s="210" t="s">
        <v>88</v>
      </c>
      <c r="H15" s="156">
        <f xml:space="preserve"> SUM(J15:O15)</f>
        <v>0</v>
      </c>
      <c r="I15" s="11"/>
      <c r="J15" s="217" t="str">
        <f xml:space="preserve"> IF( J14 = 1, "", ( (J12 / 1000) - J11 ) * $F$13 )</f>
        <v/>
      </c>
      <c r="K15" s="217">
        <f t="shared" ref="K15:O15" si="0" xml:space="preserve"> IF( K14 = 1, "", ( (K12 / 1000) - K11 ) * $F$13 )</f>
        <v>0</v>
      </c>
      <c r="L15" s="217">
        <f t="shared" si="0"/>
        <v>0</v>
      </c>
      <c r="M15" s="217">
        <f t="shared" si="0"/>
        <v>0</v>
      </c>
      <c r="N15" s="217">
        <f t="shared" si="0"/>
        <v>0</v>
      </c>
      <c r="O15" s="217">
        <f t="shared" si="0"/>
        <v>0</v>
      </c>
    </row>
    <row r="16" spans="1:15" s="125" customFormat="1" ht="12.75" customHeight="1" outlineLevel="1">
      <c r="A16" s="28"/>
      <c r="B16" s="85"/>
      <c r="C16" s="210"/>
      <c r="E16" s="211"/>
      <c r="G16" s="210"/>
      <c r="H16" s="11"/>
      <c r="I16" s="11"/>
      <c r="J16" s="152"/>
      <c r="K16" s="152"/>
      <c r="L16" s="152"/>
      <c r="M16" s="152"/>
      <c r="N16" s="152"/>
      <c r="O16" s="152"/>
    </row>
    <row r="17" spans="1:15" s="213" customFormat="1" ht="12.75" customHeight="1" outlineLevel="1">
      <c r="A17" s="28"/>
      <c r="B17" s="85"/>
      <c r="C17" s="210"/>
      <c r="D17" s="125"/>
      <c r="E17" s="213" t="str">
        <f t="shared" ref="E17:O17" si="1" xml:space="preserve"> E$15</f>
        <v>Water resources: Customers’ share of net proceeds from disposals of interest in land (outturn)</v>
      </c>
      <c r="F17" s="213">
        <f t="shared" si="1"/>
        <v>0</v>
      </c>
      <c r="G17" s="213" t="str">
        <f t="shared" si="1"/>
        <v>£m</v>
      </c>
      <c r="H17" s="156">
        <f t="shared" si="1"/>
        <v>0</v>
      </c>
      <c r="I17" s="11"/>
      <c r="J17" s="217" t="str">
        <f t="shared" si="1"/>
        <v/>
      </c>
      <c r="K17" s="217">
        <f t="shared" si="1"/>
        <v>0</v>
      </c>
      <c r="L17" s="217">
        <f t="shared" si="1"/>
        <v>0</v>
      </c>
      <c r="M17" s="217">
        <f t="shared" si="1"/>
        <v>0</v>
      </c>
      <c r="N17" s="217">
        <f t="shared" si="1"/>
        <v>0</v>
      </c>
      <c r="O17" s="217">
        <f t="shared" si="1"/>
        <v>0</v>
      </c>
    </row>
    <row r="18" spans="1:15" s="125" customFormat="1" ht="12.75" customHeight="1" outlineLevel="1">
      <c r="A18" s="28"/>
      <c r="B18" s="85"/>
      <c r="C18" s="210"/>
      <c r="E18" s="242" t="str">
        <f xml:space="preserve"> Indexation!E$88</f>
        <v>CPI(H): Fin year average - conversion from outturn to base year 2017-18 average - CALC</v>
      </c>
      <c r="F18" s="242">
        <f xml:space="preserve"> Indexation!F$88</f>
        <v>0</v>
      </c>
      <c r="G18" s="242" t="str">
        <f xml:space="preserve"> Indexation!G$88</f>
        <v>%</v>
      </c>
      <c r="H18" s="242">
        <f xml:space="preserve"> Indexation!H$88</f>
        <v>0</v>
      </c>
      <c r="I18" s="242"/>
      <c r="J18" s="242">
        <f xml:space="preserve"> Indexation!J$88</f>
        <v>1.0386214616983847</v>
      </c>
      <c r="K18" s="242">
        <f xml:space="preserve"> Indexation!K$88</f>
        <v>1.0469374700143934</v>
      </c>
      <c r="L18" s="242">
        <f xml:space="preserve"> Indexation!L$88</f>
        <v>1.0853990084759317</v>
      </c>
      <c r="M18" s="242">
        <f xml:space="preserve"> Indexation!M$88</f>
        <v>1.1806332960179113</v>
      </c>
      <c r="N18" s="242">
        <f xml:space="preserve"> Indexation!N$88</f>
        <v>1.2461218615064769</v>
      </c>
      <c r="O18" s="242">
        <f xml:space="preserve"> Indexation!O$88</f>
        <v>1.2697583559891255</v>
      </c>
    </row>
    <row r="19" spans="1:15" s="125" customFormat="1" ht="12.75" customHeight="1" outlineLevel="1">
      <c r="A19" s="28"/>
      <c r="B19" s="85"/>
      <c r="C19" s="210"/>
      <c r="E19" s="218" t="str">
        <f xml:space="preserve"> Time!E$10</f>
        <v>Model column counter</v>
      </c>
      <c r="F19" s="218">
        <f xml:space="preserve"> Time!F$10</f>
        <v>0</v>
      </c>
      <c r="G19" s="218" t="str">
        <f xml:space="preserve"> Time!G$10</f>
        <v>counter</v>
      </c>
      <c r="H19" s="218">
        <f xml:space="preserve"> Time!H$10</f>
        <v>0</v>
      </c>
      <c r="I19" s="218"/>
      <c r="J19" s="219">
        <f xml:space="preserve"> Time!J$10</f>
        <v>1</v>
      </c>
      <c r="K19" s="219">
        <f xml:space="preserve"> Time!K$10</f>
        <v>2</v>
      </c>
      <c r="L19" s="219">
        <f xml:space="preserve"> Time!L$10</f>
        <v>3</v>
      </c>
      <c r="M19" s="219">
        <f xml:space="preserve"> Time!M$10</f>
        <v>4</v>
      </c>
      <c r="N19" s="219">
        <f xml:space="preserve"> Time!N$10</f>
        <v>5</v>
      </c>
      <c r="O19" s="219">
        <f xml:space="preserve"> Time!O$10</f>
        <v>6</v>
      </c>
    </row>
    <row r="20" spans="1:15" s="125" customFormat="1" ht="12.75" customHeight="1" outlineLevel="1">
      <c r="A20" s="28"/>
      <c r="B20" s="85"/>
      <c r="C20" s="210"/>
      <c r="E20" s="213" t="s">
        <v>372</v>
      </c>
      <c r="G20" s="213" t="s">
        <v>88</v>
      </c>
      <c r="H20" s="156">
        <f xml:space="preserve"> SUM(J20:O20)</f>
        <v>0</v>
      </c>
      <c r="I20" s="11"/>
      <c r="J20" s="217" t="str">
        <f xml:space="preserve"> IF( J19 = 1, "", J17 / J18 )</f>
        <v/>
      </c>
      <c r="K20" s="217">
        <f xml:space="preserve"> IF( K19 = 1, "", K17 / K18 )</f>
        <v>0</v>
      </c>
      <c r="L20" s="217">
        <f t="shared" ref="L20:O20" si="2" xml:space="preserve"> IF( L19 = 1, "", L17 / L18 )</f>
        <v>0</v>
      </c>
      <c r="M20" s="217">
        <f t="shared" si="2"/>
        <v>0</v>
      </c>
      <c r="N20" s="217">
        <f t="shared" si="2"/>
        <v>0</v>
      </c>
      <c r="O20" s="217">
        <f t="shared" si="2"/>
        <v>0</v>
      </c>
    </row>
    <row r="21" spans="1:15" s="125" customFormat="1" ht="12.75" customHeight="1" outlineLevel="1">
      <c r="A21" s="28"/>
      <c r="B21" s="85"/>
      <c r="C21" s="210"/>
      <c r="E21" s="211"/>
      <c r="G21" s="210"/>
      <c r="H21" s="11"/>
      <c r="I21" s="11"/>
      <c r="J21" s="152"/>
      <c r="K21" s="152"/>
      <c r="L21" s="152"/>
      <c r="M21" s="152"/>
      <c r="N21" s="152"/>
      <c r="O21" s="152"/>
    </row>
    <row r="22" spans="1:15" s="125" customFormat="1" ht="12.75" customHeight="1" outlineLevel="1">
      <c r="A22" s="28"/>
      <c r="B22" s="85"/>
      <c r="C22" s="210"/>
      <c r="E22" s="214" t="str">
        <f xml:space="preserve"> InpActive!E$59</f>
        <v>Land sales water resources - wholesale allowed return</v>
      </c>
      <c r="F22" s="215">
        <f xml:space="preserve"> InpActive!F$59</f>
        <v>2.92E-2</v>
      </c>
      <c r="G22" s="214" t="str">
        <f xml:space="preserve"> InpActive!G$59</f>
        <v>%</v>
      </c>
      <c r="H22" s="214"/>
      <c r="I22" s="214"/>
      <c r="J22" s="215"/>
      <c r="K22" s="215"/>
      <c r="L22" s="215"/>
      <c r="M22" s="215"/>
      <c r="N22" s="215"/>
      <c r="O22" s="215"/>
    </row>
    <row r="23" spans="1:15" s="125" customFormat="1" ht="12.75" customHeight="1" outlineLevel="1">
      <c r="A23" s="28"/>
      <c r="B23" s="85"/>
      <c r="C23" s="210"/>
      <c r="E23" s="218" t="str">
        <f xml:space="preserve"> Time!E$10</f>
        <v>Model column counter</v>
      </c>
      <c r="F23" s="218">
        <f xml:space="preserve"> Time!F$10</f>
        <v>0</v>
      </c>
      <c r="G23" s="218" t="str">
        <f xml:space="preserve"> Time!G$10</f>
        <v>counter</v>
      </c>
      <c r="H23" s="218">
        <f xml:space="preserve"> Time!H$10</f>
        <v>0</v>
      </c>
      <c r="I23" s="218"/>
      <c r="J23" s="219">
        <f xml:space="preserve"> Time!J$10</f>
        <v>1</v>
      </c>
      <c r="K23" s="219">
        <f xml:space="preserve"> Time!K$10</f>
        <v>2</v>
      </c>
      <c r="L23" s="219">
        <f xml:space="preserve"> Time!L$10</f>
        <v>3</v>
      </c>
      <c r="M23" s="219">
        <f xml:space="preserve"> Time!M$10</f>
        <v>4</v>
      </c>
      <c r="N23" s="219">
        <f xml:space="preserve"> Time!N$10</f>
        <v>5</v>
      </c>
      <c r="O23" s="219">
        <f xml:space="preserve"> Time!O$10</f>
        <v>6</v>
      </c>
    </row>
    <row r="24" spans="1:15" s="125" customFormat="1" ht="12.75" customHeight="1" outlineLevel="1">
      <c r="A24" s="28"/>
      <c r="B24" s="85"/>
      <c r="C24" s="210"/>
      <c r="E24" s="211" t="s">
        <v>373</v>
      </c>
      <c r="G24" s="210" t="s">
        <v>374</v>
      </c>
      <c r="H24" s="11"/>
      <c r="I24" s="11"/>
      <c r="J24" s="240">
        <f xml:space="preserve"> ( 1 + $F$22 ) ^ ( $O$23 - J23 )</f>
        <v>1.1547790270831004</v>
      </c>
      <c r="K24" s="240">
        <f t="shared" ref="K24:O24" si="3" xml:space="preserve"> ( 1 + $F$22 ) ^ ( $O$23 - K23 )</f>
        <v>1.122016155346969</v>
      </c>
      <c r="L24" s="240">
        <f t="shared" si="3"/>
        <v>1.0901828170879997</v>
      </c>
      <c r="M24" s="240">
        <f t="shared" si="3"/>
        <v>1.0592526399999997</v>
      </c>
      <c r="N24" s="240">
        <f t="shared" si="3"/>
        <v>1.0291999999999999</v>
      </c>
      <c r="O24" s="240">
        <f t="shared" si="3"/>
        <v>1</v>
      </c>
    </row>
    <row r="25" spans="1:15" s="125" customFormat="1" ht="12.75" customHeight="1" outlineLevel="1">
      <c r="A25" s="28"/>
      <c r="B25" s="85"/>
      <c r="C25" s="210"/>
      <c r="E25" s="211"/>
      <c r="G25" s="210"/>
      <c r="H25" s="11"/>
      <c r="I25" s="11"/>
      <c r="J25" s="240"/>
      <c r="K25" s="240"/>
      <c r="L25" s="240"/>
      <c r="M25" s="240"/>
      <c r="N25" s="240"/>
      <c r="O25" s="240"/>
    </row>
    <row r="26" spans="1:15" s="125" customFormat="1" ht="12.75" customHeight="1" outlineLevel="1">
      <c r="A26" s="28"/>
      <c r="B26" s="85"/>
      <c r="C26" s="210"/>
      <c r="E26" s="213" t="str">
        <f t="shared" ref="E26:O26" si="4" xml:space="preserve"> E$20</f>
        <v>Water resources: Customers’ share of net proceeds from disposals of interest in land (2017-18 prices)</v>
      </c>
      <c r="F26" s="125">
        <f t="shared" si="4"/>
        <v>0</v>
      </c>
      <c r="G26" s="210" t="str">
        <f t="shared" si="4"/>
        <v>£m</v>
      </c>
      <c r="H26" s="156">
        <f xml:space="preserve"> SUM(J26:O26)</f>
        <v>0</v>
      </c>
      <c r="I26" s="11"/>
      <c r="J26" s="217" t="str">
        <f t="shared" si="4"/>
        <v/>
      </c>
      <c r="K26" s="217">
        <f t="shared" si="4"/>
        <v>0</v>
      </c>
      <c r="L26" s="217">
        <f t="shared" si="4"/>
        <v>0</v>
      </c>
      <c r="M26" s="217">
        <f t="shared" si="4"/>
        <v>0</v>
      </c>
      <c r="N26" s="217">
        <f t="shared" si="4"/>
        <v>0</v>
      </c>
      <c r="O26" s="217">
        <f t="shared" si="4"/>
        <v>0</v>
      </c>
    </row>
    <row r="27" spans="1:15" s="125" customFormat="1" ht="12.75" customHeight="1" outlineLevel="1">
      <c r="A27" s="28"/>
      <c r="B27" s="85"/>
      <c r="C27" s="210"/>
      <c r="E27" s="211" t="str">
        <f t="shared" ref="E27:O27" si="5" xml:space="preserve"> E$24</f>
        <v>Water resources: PV discount factor (aka Time value of money factor)</v>
      </c>
      <c r="F27" s="125">
        <f t="shared" si="5"/>
        <v>0</v>
      </c>
      <c r="G27" s="210" t="str">
        <f t="shared" si="5"/>
        <v>Factor</v>
      </c>
      <c r="H27" s="11">
        <f t="shared" si="5"/>
        <v>0</v>
      </c>
      <c r="I27" s="11"/>
      <c r="J27" s="240">
        <f t="shared" si="5"/>
        <v>1.1547790270831004</v>
      </c>
      <c r="K27" s="240">
        <f t="shared" si="5"/>
        <v>1.122016155346969</v>
      </c>
      <c r="L27" s="240">
        <f t="shared" si="5"/>
        <v>1.0901828170879997</v>
      </c>
      <c r="M27" s="240">
        <f t="shared" si="5"/>
        <v>1.0592526399999997</v>
      </c>
      <c r="N27" s="240">
        <f t="shared" si="5"/>
        <v>1.0291999999999999</v>
      </c>
      <c r="O27" s="240">
        <f t="shared" si="5"/>
        <v>1</v>
      </c>
    </row>
    <row r="28" spans="1:15" s="125" customFormat="1" ht="12.75" customHeight="1" outlineLevel="1">
      <c r="A28" s="28"/>
      <c r="B28" s="85"/>
      <c r="C28" s="210"/>
      <c r="E28" s="218" t="str">
        <f xml:space="preserve"> Time!E$10</f>
        <v>Model column counter</v>
      </c>
      <c r="F28" s="218">
        <f xml:space="preserve"> Time!F$10</f>
        <v>0</v>
      </c>
      <c r="G28" s="218" t="str">
        <f xml:space="preserve"> Time!G$10</f>
        <v>counter</v>
      </c>
      <c r="H28" s="218">
        <f xml:space="preserve"> Time!H$10</f>
        <v>0</v>
      </c>
      <c r="I28" s="218"/>
      <c r="J28" s="219">
        <f xml:space="preserve"> Time!J$10</f>
        <v>1</v>
      </c>
      <c r="K28" s="219">
        <f xml:space="preserve"> Time!K$10</f>
        <v>2</v>
      </c>
      <c r="L28" s="219">
        <f xml:space="preserve"> Time!L$10</f>
        <v>3</v>
      </c>
      <c r="M28" s="219">
        <f xml:space="preserve"> Time!M$10</f>
        <v>4</v>
      </c>
      <c r="N28" s="219">
        <f xml:space="preserve"> Time!N$10</f>
        <v>5</v>
      </c>
      <c r="O28" s="219">
        <f xml:space="preserve"> Time!O$10</f>
        <v>6</v>
      </c>
    </row>
    <row r="29" spans="1:15" s="125" customFormat="1" ht="12.75" customHeight="1" outlineLevel="1">
      <c r="A29" s="28"/>
      <c r="B29" s="85"/>
      <c r="C29" s="210"/>
      <c r="E29" s="243" t="s">
        <v>375</v>
      </c>
      <c r="G29" s="210" t="s">
        <v>88</v>
      </c>
      <c r="H29" s="156">
        <f xml:space="preserve"> SUM(J29:O29)</f>
        <v>0</v>
      </c>
      <c r="I29" s="11"/>
      <c r="J29" s="240" t="str">
        <f xml:space="preserve"> IF( J28 = 1, "", J26 * J27 )</f>
        <v/>
      </c>
      <c r="K29" s="240">
        <f xml:space="preserve"> IF( K28 = 1, "", K26 * K27 )</f>
        <v>0</v>
      </c>
      <c r="L29" s="240">
        <f t="shared" ref="L29:O29" si="6" xml:space="preserve"> IF( L28 = 1, "", L26 * L27 )</f>
        <v>0</v>
      </c>
      <c r="M29" s="240">
        <f t="shared" si="6"/>
        <v>0</v>
      </c>
      <c r="N29" s="240">
        <f t="shared" si="6"/>
        <v>0</v>
      </c>
      <c r="O29" s="240">
        <f t="shared" si="6"/>
        <v>0</v>
      </c>
    </row>
    <row r="30" spans="1:15" s="125" customFormat="1" ht="12.75" customHeight="1" outlineLevel="1">
      <c r="A30" s="28"/>
      <c r="B30" s="85"/>
      <c r="C30" s="210"/>
      <c r="E30" s="243"/>
      <c r="G30" s="210"/>
      <c r="H30" s="156"/>
      <c r="I30" s="11"/>
      <c r="J30" s="240"/>
      <c r="K30" s="240"/>
      <c r="L30" s="240"/>
      <c r="M30" s="240"/>
      <c r="N30" s="240"/>
      <c r="O30" s="240"/>
    </row>
    <row r="31" spans="1:15" s="125" customFormat="1" ht="12.75" customHeight="1" outlineLevel="1">
      <c r="A31" s="28"/>
      <c r="B31" s="85"/>
      <c r="C31" s="210"/>
      <c r="E31" s="243" t="str">
        <f t="shared" ref="E31:O31" si="7" xml:space="preserve"> E$29</f>
        <v>Water resources: PV effect of customers’ share of proceeds from disposals of interest in land (Real 2017-18 CPIH - NPV adjusted)</v>
      </c>
      <c r="F31" s="125">
        <f t="shared" si="7"/>
        <v>0</v>
      </c>
      <c r="G31" s="210" t="str">
        <f t="shared" si="7"/>
        <v>£m</v>
      </c>
      <c r="H31" s="156">
        <f t="shared" si="7"/>
        <v>0</v>
      </c>
      <c r="I31" s="11">
        <f t="shared" si="7"/>
        <v>0</v>
      </c>
      <c r="J31" s="240" t="str">
        <f t="shared" si="7"/>
        <v/>
      </c>
      <c r="K31" s="240">
        <f t="shared" si="7"/>
        <v>0</v>
      </c>
      <c r="L31" s="240">
        <f t="shared" si="7"/>
        <v>0</v>
      </c>
      <c r="M31" s="240">
        <f t="shared" si="7"/>
        <v>0</v>
      </c>
      <c r="N31" s="240">
        <f t="shared" si="7"/>
        <v>0</v>
      </c>
      <c r="O31" s="240">
        <f t="shared" si="7"/>
        <v>0</v>
      </c>
    </row>
    <row r="32" spans="1:15" s="125" customFormat="1" ht="12.75" customHeight="1" outlineLevel="1">
      <c r="A32" s="168" t="s">
        <v>376</v>
      </c>
      <c r="B32" s="85"/>
      <c r="C32" s="210"/>
      <c r="E32" s="244" t="s">
        <v>377</v>
      </c>
      <c r="F32" s="158">
        <f xml:space="preserve"> - SUM( K31:O31 )</f>
        <v>0</v>
      </c>
      <c r="G32" s="321" t="s">
        <v>88</v>
      </c>
      <c r="H32" s="11"/>
      <c r="I32" s="11"/>
      <c r="J32" s="240"/>
      <c r="K32" s="240"/>
      <c r="L32" s="240"/>
      <c r="M32" s="240"/>
      <c r="N32" s="240"/>
      <c r="O32" s="240"/>
    </row>
    <row r="33" spans="1:15" s="125" customFormat="1" ht="12.75" customHeight="1" outlineLevel="1">
      <c r="A33" s="28"/>
      <c r="B33" s="85"/>
      <c r="C33" s="210"/>
      <c r="E33" s="243"/>
      <c r="G33" s="210"/>
      <c r="H33" s="11"/>
      <c r="I33" s="11"/>
      <c r="J33" s="240"/>
      <c r="K33" s="240"/>
      <c r="L33" s="240"/>
      <c r="M33" s="240"/>
      <c r="N33" s="240"/>
      <c r="O33" s="240"/>
    </row>
    <row r="34" spans="1:15" s="125" customFormat="1" ht="12.75" customHeight="1" outlineLevel="1">
      <c r="A34" s="28"/>
      <c r="B34" s="85"/>
      <c r="C34" s="245"/>
      <c r="E34" s="213" t="str">
        <f t="shared" ref="E34:G34" si="8" xml:space="preserve"> E$32</f>
        <v>Water resources: NPV effect of customers' share of net proceeds from disposals of interest in land - Real 2017-18 CPIH - NPV adjusted</v>
      </c>
      <c r="F34" s="246">
        <f t="shared" si="8"/>
        <v>0</v>
      </c>
      <c r="G34" s="213" t="str">
        <f t="shared" si="8"/>
        <v>£m</v>
      </c>
      <c r="H34" s="213"/>
      <c r="I34" s="213"/>
      <c r="J34" s="213"/>
      <c r="K34" s="213"/>
      <c r="L34" s="213"/>
      <c r="M34" s="213"/>
      <c r="N34" s="213"/>
      <c r="O34" s="213"/>
    </row>
    <row r="35" spans="1:15" s="125" customFormat="1" ht="12.75" customHeight="1" outlineLevel="1">
      <c r="A35" s="28"/>
      <c r="B35" s="85"/>
      <c r="C35" s="245"/>
      <c r="E35" s="214" t="str">
        <f xml:space="preserve"> Indexation!E$22</f>
        <v>CPIH 2017-18 FYA - Base Year</v>
      </c>
      <c r="F35" s="247">
        <f xml:space="preserve"> Indexation!F$22</f>
        <v>104.21666666666665</v>
      </c>
      <c r="G35" s="214" t="str">
        <f xml:space="preserve"> Indexation!G$22</f>
        <v>Index</v>
      </c>
      <c r="H35" s="214"/>
      <c r="I35" s="214"/>
      <c r="J35" s="214"/>
      <c r="K35" s="214"/>
      <c r="L35" s="214"/>
      <c r="M35" s="214"/>
      <c r="N35" s="214"/>
      <c r="O35" s="214"/>
    </row>
    <row r="36" spans="1:15" s="125" customFormat="1" ht="12.75" customHeight="1" outlineLevel="1">
      <c r="A36" s="28"/>
      <c r="B36" s="85"/>
      <c r="C36" s="245"/>
      <c r="E36" s="214" t="str">
        <f xml:space="preserve"> Indexation!E$37</f>
        <v>CPIH 2022-23 FYA - Base Year</v>
      </c>
      <c r="F36" s="247">
        <f xml:space="preserve"> Indexation!F$37</f>
        <v>123.04166666666664</v>
      </c>
      <c r="G36" s="214" t="str">
        <f xml:space="preserve"> Indexation!G$37</f>
        <v>Index</v>
      </c>
      <c r="H36" s="214"/>
      <c r="I36" s="214"/>
      <c r="J36" s="214"/>
      <c r="K36" s="214"/>
      <c r="L36" s="214"/>
      <c r="M36" s="214"/>
      <c r="N36" s="214"/>
      <c r="O36" s="214"/>
    </row>
    <row r="37" spans="1:15" s="160" customFormat="1" ht="12.75" customHeight="1" outlineLevel="1">
      <c r="A37" s="168" t="s">
        <v>378</v>
      </c>
      <c r="B37" s="220"/>
      <c r="C37" s="248"/>
      <c r="D37" s="322"/>
      <c r="E37" s="244" t="s">
        <v>379</v>
      </c>
      <c r="F37" s="249">
        <f xml:space="preserve"> F34 / F35 * F36</f>
        <v>0</v>
      </c>
      <c r="G37" s="321" t="s">
        <v>88</v>
      </c>
      <c r="H37" s="159"/>
      <c r="I37" s="159"/>
      <c r="J37" s="323"/>
      <c r="K37" s="323"/>
      <c r="L37" s="323"/>
      <c r="M37" s="323"/>
      <c r="N37" s="323"/>
      <c r="O37" s="323"/>
    </row>
    <row r="38" spans="1:15" s="125" customFormat="1" ht="12.75" customHeight="1">
      <c r="A38" s="28"/>
      <c r="B38" s="85"/>
      <c r="C38" s="245"/>
      <c r="E38" s="211"/>
      <c r="G38" s="210"/>
      <c r="H38" s="11"/>
      <c r="I38" s="11"/>
      <c r="J38" s="152"/>
      <c r="K38" s="152"/>
      <c r="L38" s="152"/>
      <c r="M38" s="152"/>
      <c r="N38" s="152"/>
      <c r="O38" s="152"/>
    </row>
    <row r="39" spans="1:15" s="125" customFormat="1" ht="12.75" customHeight="1">
      <c r="A39" s="145"/>
      <c r="B39" s="141" t="s">
        <v>292</v>
      </c>
      <c r="C39" s="61"/>
      <c r="D39" s="61"/>
      <c r="E39" s="27"/>
      <c r="F39" s="27"/>
      <c r="G39" s="27"/>
      <c r="H39" s="146"/>
      <c r="I39" s="28"/>
      <c r="J39" s="28"/>
      <c r="K39" s="28"/>
      <c r="L39" s="28"/>
      <c r="M39" s="28"/>
      <c r="N39" s="28"/>
      <c r="O39" s="28"/>
    </row>
    <row r="40" spans="1:15" s="125" customFormat="1" ht="12.75" customHeight="1" outlineLevel="1">
      <c r="A40" s="145"/>
      <c r="B40" s="141"/>
      <c r="C40" s="61"/>
      <c r="D40" s="61"/>
      <c r="E40" s="27"/>
      <c r="F40" s="27"/>
      <c r="G40" s="27"/>
      <c r="H40" s="146"/>
      <c r="I40" s="28"/>
      <c r="J40" s="28"/>
      <c r="K40" s="28"/>
      <c r="L40" s="28"/>
      <c r="M40" s="28"/>
      <c r="N40" s="28"/>
      <c r="O40" s="28"/>
    </row>
    <row r="41" spans="1:15" s="145" customFormat="1" ht="12.75" customHeight="1" outlineLevel="1">
      <c r="A41" s="150"/>
      <c r="B41" s="150">
        <f xml:space="preserve"> InpActive!B$64</f>
        <v>0</v>
      </c>
      <c r="C41" s="150">
        <f xml:space="preserve"> InpActive!C$64</f>
        <v>0</v>
      </c>
      <c r="D41" s="150">
        <f xml:space="preserve"> InpActive!D$64</f>
        <v>0</v>
      </c>
      <c r="E41" s="150" t="str">
        <f xml:space="preserve"> InpActive!E$64</f>
        <v>Land sales water network - Forecast at previous review (outturn)</v>
      </c>
      <c r="F41" s="150">
        <f xml:space="preserve"> InpActive!F$64</f>
        <v>0</v>
      </c>
      <c r="G41" s="150" t="str">
        <f xml:space="preserve"> InpActive!G$64</f>
        <v>£m</v>
      </c>
      <c r="H41" s="150">
        <f xml:space="preserve"> InpActive!H$64</f>
        <v>0</v>
      </c>
      <c r="I41" s="150"/>
      <c r="J41" s="152">
        <f xml:space="preserve"> InpActive!J$64</f>
        <v>0</v>
      </c>
      <c r="K41" s="152">
        <f xml:space="preserve"> InpActive!K$64</f>
        <v>0</v>
      </c>
      <c r="L41" s="152">
        <f xml:space="preserve"> InpActive!L$64</f>
        <v>0</v>
      </c>
      <c r="M41" s="152">
        <f xml:space="preserve"> InpActive!M$64</f>
        <v>0</v>
      </c>
      <c r="N41" s="152">
        <f xml:space="preserve"> InpActive!N$64</f>
        <v>0</v>
      </c>
      <c r="O41" s="152">
        <f xml:space="preserve"> InpActive!O$64</f>
        <v>0</v>
      </c>
    </row>
    <row r="42" spans="1:15" s="125" customFormat="1" ht="12.75" customHeight="1" outlineLevel="1">
      <c r="A42" s="150"/>
      <c r="B42" s="150">
        <f xml:space="preserve"> InpActive!B$65</f>
        <v>0</v>
      </c>
      <c r="C42" s="150">
        <f xml:space="preserve"> InpActive!C$65</f>
        <v>0</v>
      </c>
      <c r="D42" s="150">
        <f xml:space="preserve"> InpActive!D$65</f>
        <v>0</v>
      </c>
      <c r="E42" s="150" t="str">
        <f xml:space="preserve"> InpActive!E$65</f>
        <v>Proceeds from disposals of protected land - water network (outturn)</v>
      </c>
      <c r="F42" s="150">
        <f xml:space="preserve"> InpActive!F$65</f>
        <v>0</v>
      </c>
      <c r="G42" s="150" t="str">
        <f xml:space="preserve"> InpActive!G$65</f>
        <v>£000</v>
      </c>
      <c r="H42" s="150">
        <f xml:space="preserve"> InpActive!H$65</f>
        <v>1296.16148</v>
      </c>
      <c r="I42" s="150"/>
      <c r="J42" s="152">
        <f xml:space="preserve"> InpActive!J$65</f>
        <v>0</v>
      </c>
      <c r="K42" s="152">
        <f xml:space="preserve"> InpActive!K$65</f>
        <v>26.42248</v>
      </c>
      <c r="L42" s="152">
        <f xml:space="preserve"> InpActive!L$65</f>
        <v>1269.739</v>
      </c>
      <c r="M42" s="152">
        <f xml:space="preserve"> InpActive!M$65</f>
        <v>0</v>
      </c>
      <c r="N42" s="152">
        <f xml:space="preserve"> InpActive!N$65</f>
        <v>0</v>
      </c>
      <c r="O42" s="152">
        <f xml:space="preserve"> InpActive!O$65</f>
        <v>0</v>
      </c>
    </row>
    <row r="43" spans="1:15" s="125" customFormat="1" ht="12.75" customHeight="1" outlineLevel="1">
      <c r="A43" s="28"/>
      <c r="B43" s="85"/>
      <c r="C43" s="149"/>
      <c r="E43" s="151" t="str">
        <f xml:space="preserve"> InpActive!E$67</f>
        <v xml:space="preserve">The customers’ share of any net proceeds from disposals of interest in land (water network)
</v>
      </c>
      <c r="F43" s="153">
        <f xml:space="preserve"> InpActive!F$67</f>
        <v>0.5</v>
      </c>
      <c r="G43" s="151" t="str">
        <f xml:space="preserve"> InpActive!G$67</f>
        <v>%</v>
      </c>
      <c r="H43" s="151"/>
      <c r="I43" s="151"/>
      <c r="J43" s="151"/>
      <c r="K43" s="151"/>
      <c r="L43" s="151"/>
      <c r="M43" s="151"/>
      <c r="N43" s="151"/>
      <c r="O43" s="151"/>
    </row>
    <row r="44" spans="1:15" s="125" customFormat="1" ht="12.75" customHeight="1" outlineLevel="1">
      <c r="A44" s="28"/>
      <c r="B44" s="85"/>
      <c r="C44" s="149"/>
      <c r="E44" s="218" t="str">
        <f xml:space="preserve"> Time!E$10</f>
        <v>Model column counter</v>
      </c>
      <c r="F44" s="218">
        <f xml:space="preserve"> Time!F$10</f>
        <v>0</v>
      </c>
      <c r="G44" s="218" t="str">
        <f xml:space="preserve"> Time!G$10</f>
        <v>counter</v>
      </c>
      <c r="H44" s="218">
        <f xml:space="preserve"> Time!H$10</f>
        <v>0</v>
      </c>
      <c r="I44" s="218"/>
      <c r="J44" s="219">
        <f xml:space="preserve"> Time!J$10</f>
        <v>1</v>
      </c>
      <c r="K44" s="219">
        <f xml:space="preserve"> Time!K$10</f>
        <v>2</v>
      </c>
      <c r="L44" s="219">
        <f xml:space="preserve"> Time!L$10</f>
        <v>3</v>
      </c>
      <c r="M44" s="219">
        <f xml:space="preserve"> Time!M$10</f>
        <v>4</v>
      </c>
      <c r="N44" s="219">
        <f xml:space="preserve"> Time!N$10</f>
        <v>5</v>
      </c>
      <c r="O44" s="219">
        <f xml:space="preserve"> Time!O$10</f>
        <v>6</v>
      </c>
    </row>
    <row r="45" spans="1:15" s="125" customFormat="1" ht="12.75" customHeight="1" outlineLevel="1">
      <c r="A45" s="28"/>
      <c r="B45" s="85"/>
      <c r="C45" s="149"/>
      <c r="E45" s="154" t="s">
        <v>380</v>
      </c>
      <c r="G45" s="149" t="s">
        <v>88</v>
      </c>
      <c r="H45" s="156">
        <f xml:space="preserve"> SUM(J45:O45)</f>
        <v>0.64808073999999993</v>
      </c>
      <c r="I45" s="11"/>
      <c r="J45" s="155" t="str">
        <f xml:space="preserve"> IF( J44 = 1, "", ( (J42 / 1000) - J41 ) * $F$43 )</f>
        <v/>
      </c>
      <c r="K45" s="155">
        <f t="shared" ref="K45:O45" si="9" xml:space="preserve"> IF( K44 = 1, "", ( (K42 / 1000) - K41 ) * $F$43 )</f>
        <v>1.3211240000000001E-2</v>
      </c>
      <c r="L45" s="155">
        <f t="shared" si="9"/>
        <v>0.63486949999999998</v>
      </c>
      <c r="M45" s="155">
        <f t="shared" si="9"/>
        <v>0</v>
      </c>
      <c r="N45" s="155">
        <f t="shared" si="9"/>
        <v>0</v>
      </c>
      <c r="O45" s="155">
        <f t="shared" si="9"/>
        <v>0</v>
      </c>
    </row>
    <row r="46" spans="1:15" s="125" customFormat="1" ht="12.75" customHeight="1" outlineLevel="1">
      <c r="A46" s="28"/>
      <c r="B46" s="85"/>
      <c r="C46" s="149"/>
      <c r="E46" s="154"/>
      <c r="G46" s="149"/>
      <c r="H46" s="11"/>
      <c r="I46" s="11"/>
      <c r="J46" s="152"/>
      <c r="K46" s="152"/>
      <c r="L46" s="152"/>
      <c r="M46" s="152"/>
      <c r="N46" s="152"/>
      <c r="O46" s="152"/>
    </row>
    <row r="47" spans="1:15" s="125" customFormat="1" ht="12.75" customHeight="1" outlineLevel="1">
      <c r="A47" s="28"/>
      <c r="B47" s="85"/>
      <c r="C47" s="149"/>
      <c r="E47" s="154" t="str">
        <f t="shared" ref="E47:O47" si="10" xml:space="preserve"> E$45</f>
        <v>Water network: Customers’ share of net proceeds from disposals of interest in land (outturn)</v>
      </c>
      <c r="F47" s="125">
        <f t="shared" si="10"/>
        <v>0</v>
      </c>
      <c r="G47" s="149" t="str">
        <f t="shared" si="10"/>
        <v>£m</v>
      </c>
      <c r="H47" s="156">
        <f t="shared" si="10"/>
        <v>0.64808073999999993</v>
      </c>
      <c r="I47" s="11">
        <f t="shared" si="10"/>
        <v>0</v>
      </c>
      <c r="J47" s="155" t="str">
        <f t="shared" si="10"/>
        <v/>
      </c>
      <c r="K47" s="155">
        <f t="shared" si="10"/>
        <v>1.3211240000000001E-2</v>
      </c>
      <c r="L47" s="155">
        <f t="shared" si="10"/>
        <v>0.63486949999999998</v>
      </c>
      <c r="M47" s="155">
        <f t="shared" si="10"/>
        <v>0</v>
      </c>
      <c r="N47" s="155">
        <f t="shared" si="10"/>
        <v>0</v>
      </c>
      <c r="O47" s="155">
        <f t="shared" si="10"/>
        <v>0</v>
      </c>
    </row>
    <row r="48" spans="1:15" s="125" customFormat="1" ht="12.75" customHeight="1" outlineLevel="1">
      <c r="A48" s="28"/>
      <c r="B48" s="85"/>
      <c r="C48" s="149"/>
      <c r="E48" s="242" t="str">
        <f xml:space="preserve"> Indexation!E$88</f>
        <v>CPI(H): Fin year average - conversion from outturn to base year 2017-18 average - CALC</v>
      </c>
      <c r="F48" s="242">
        <f xml:space="preserve"> Indexation!F$88</f>
        <v>0</v>
      </c>
      <c r="G48" s="242" t="str">
        <f xml:space="preserve"> Indexation!G$88</f>
        <v>%</v>
      </c>
      <c r="H48" s="242">
        <f xml:space="preserve"> Indexation!H$88</f>
        <v>0</v>
      </c>
      <c r="I48" s="242">
        <f xml:space="preserve"> Indexation!I$88</f>
        <v>0</v>
      </c>
      <c r="J48" s="242">
        <f xml:space="preserve"> Indexation!J$88</f>
        <v>1.0386214616983847</v>
      </c>
      <c r="K48" s="242">
        <f xml:space="preserve"> Indexation!K$88</f>
        <v>1.0469374700143934</v>
      </c>
      <c r="L48" s="242">
        <f xml:space="preserve"> Indexation!L$88</f>
        <v>1.0853990084759317</v>
      </c>
      <c r="M48" s="242">
        <f xml:space="preserve"> Indexation!M$88</f>
        <v>1.1806332960179113</v>
      </c>
      <c r="N48" s="242">
        <f xml:space="preserve"> Indexation!N$88</f>
        <v>1.2461218615064769</v>
      </c>
      <c r="O48" s="242">
        <f xml:space="preserve"> Indexation!O$88</f>
        <v>1.2697583559891255</v>
      </c>
    </row>
    <row r="49" spans="1:15" s="125" customFormat="1" ht="12.75" customHeight="1" outlineLevel="1">
      <c r="A49" s="28"/>
      <c r="B49" s="85"/>
      <c r="C49" s="149"/>
      <c r="E49" s="218" t="str">
        <f xml:space="preserve"> Time!E$10</f>
        <v>Model column counter</v>
      </c>
      <c r="F49" s="218">
        <f xml:space="preserve"> Time!F$10</f>
        <v>0</v>
      </c>
      <c r="G49" s="218" t="str">
        <f xml:space="preserve"> Time!G$10</f>
        <v>counter</v>
      </c>
      <c r="H49" s="218">
        <f xml:space="preserve"> Time!H$10</f>
        <v>0</v>
      </c>
      <c r="I49" s="218">
        <f xml:space="preserve"> Time!I$10</f>
        <v>0</v>
      </c>
      <c r="J49" s="219">
        <f xml:space="preserve"> Time!J$10</f>
        <v>1</v>
      </c>
      <c r="K49" s="219">
        <f xml:space="preserve"> Time!K$10</f>
        <v>2</v>
      </c>
      <c r="L49" s="219">
        <f xml:space="preserve"> Time!L$10</f>
        <v>3</v>
      </c>
      <c r="M49" s="219">
        <f xml:space="preserve"> Time!M$10</f>
        <v>4</v>
      </c>
      <c r="N49" s="219">
        <f xml:space="preserve"> Time!N$10</f>
        <v>5</v>
      </c>
      <c r="O49" s="219">
        <f xml:space="preserve"> Time!O$10</f>
        <v>6</v>
      </c>
    </row>
    <row r="50" spans="1:15" s="125" customFormat="1" ht="12.75" customHeight="1" outlineLevel="1">
      <c r="A50" s="28"/>
      <c r="B50" s="85"/>
      <c r="C50" s="149"/>
      <c r="E50" s="154" t="s">
        <v>381</v>
      </c>
      <c r="G50" s="149" t="s">
        <v>88</v>
      </c>
      <c r="H50" s="156">
        <f xml:space="preserve"> SUM(J50:O50)</f>
        <v>0.59753701518096447</v>
      </c>
      <c r="I50" s="11"/>
      <c r="J50" s="217" t="str">
        <f t="shared" ref="J50:O50" si="11" xml:space="preserve"> IF( J49 = 1, "", J47 / J48 )</f>
        <v/>
      </c>
      <c r="K50" s="217">
        <f t="shared" si="11"/>
        <v>1.2618938932253873E-2</v>
      </c>
      <c r="L50" s="217">
        <f t="shared" si="11"/>
        <v>0.58491807624871062</v>
      </c>
      <c r="M50" s="217">
        <f t="shared" si="11"/>
        <v>0</v>
      </c>
      <c r="N50" s="217">
        <f t="shared" si="11"/>
        <v>0</v>
      </c>
      <c r="O50" s="217">
        <f t="shared" si="11"/>
        <v>0</v>
      </c>
    </row>
    <row r="51" spans="1:15" s="125" customFormat="1" ht="12.75" customHeight="1" outlineLevel="1">
      <c r="A51" s="28"/>
      <c r="B51" s="85"/>
      <c r="C51" s="149"/>
      <c r="E51" s="154"/>
      <c r="G51" s="149"/>
      <c r="H51" s="11"/>
      <c r="I51" s="11"/>
      <c r="J51" s="152"/>
      <c r="K51" s="152"/>
      <c r="L51" s="152"/>
      <c r="M51" s="152"/>
      <c r="N51" s="152"/>
      <c r="O51" s="152"/>
    </row>
    <row r="52" spans="1:15" s="125" customFormat="1" ht="12.75" customHeight="1" outlineLevel="1">
      <c r="A52" s="28"/>
      <c r="B52" s="85"/>
      <c r="C52" s="210"/>
      <c r="E52" s="214" t="str">
        <f xml:space="preserve"> InpActive!E$66</f>
        <v>Land sales water network - wholesale allowed return</v>
      </c>
      <c r="F52" s="215">
        <f xml:space="preserve"> InpActive!F$66</f>
        <v>2.92E-2</v>
      </c>
      <c r="G52" s="214" t="str">
        <f xml:space="preserve"> InpActive!G$66</f>
        <v>%</v>
      </c>
      <c r="H52" s="214"/>
      <c r="I52" s="214"/>
      <c r="J52" s="212"/>
      <c r="K52" s="212"/>
      <c r="L52" s="212"/>
      <c r="M52" s="212"/>
      <c r="N52" s="212"/>
      <c r="O52" s="212"/>
    </row>
    <row r="53" spans="1:15" s="125" customFormat="1" ht="12.75" customHeight="1" outlineLevel="1">
      <c r="A53" s="28"/>
      <c r="B53" s="85"/>
      <c r="C53" s="149"/>
      <c r="E53" s="218" t="str">
        <f xml:space="preserve"> Time!E$10</f>
        <v>Model column counter</v>
      </c>
      <c r="F53" s="218">
        <f xml:space="preserve"> Time!F$10</f>
        <v>0</v>
      </c>
      <c r="G53" s="218" t="str">
        <f xml:space="preserve"> Time!G$10</f>
        <v>counter</v>
      </c>
      <c r="H53" s="218">
        <f xml:space="preserve"> Time!H$10</f>
        <v>0</v>
      </c>
      <c r="I53" s="218">
        <f xml:space="preserve"> Time!I$10</f>
        <v>0</v>
      </c>
      <c r="J53" s="219">
        <f xml:space="preserve"> Time!J$10</f>
        <v>1</v>
      </c>
      <c r="K53" s="219">
        <f xml:space="preserve"> Time!K$10</f>
        <v>2</v>
      </c>
      <c r="L53" s="219">
        <f xml:space="preserve"> Time!L$10</f>
        <v>3</v>
      </c>
      <c r="M53" s="219">
        <f xml:space="preserve"> Time!M$10</f>
        <v>4</v>
      </c>
      <c r="N53" s="219">
        <f xml:space="preserve"> Time!N$10</f>
        <v>5</v>
      </c>
      <c r="O53" s="219">
        <f xml:space="preserve"> Time!O$10</f>
        <v>6</v>
      </c>
    </row>
    <row r="54" spans="1:15" s="125" customFormat="1" ht="12.75" customHeight="1" outlineLevel="1">
      <c r="A54" s="28"/>
      <c r="B54" s="85"/>
      <c r="C54" s="149"/>
      <c r="E54" s="211" t="s">
        <v>382</v>
      </c>
      <c r="G54" s="210" t="s">
        <v>374</v>
      </c>
      <c r="H54" s="11"/>
      <c r="I54" s="11"/>
      <c r="J54" s="240">
        <f xml:space="preserve"> ( 1 + $F$52 ) ^ ( $O$53 - J53 )</f>
        <v>1.1547790270831004</v>
      </c>
      <c r="K54" s="240">
        <f t="shared" ref="K54:O54" si="12" xml:space="preserve"> ( 1 + $F$52 ) ^ ( $O$53 - K53 )</f>
        <v>1.122016155346969</v>
      </c>
      <c r="L54" s="240">
        <f t="shared" si="12"/>
        <v>1.0901828170879997</v>
      </c>
      <c r="M54" s="240">
        <f t="shared" si="12"/>
        <v>1.0592526399999997</v>
      </c>
      <c r="N54" s="240">
        <f t="shared" si="12"/>
        <v>1.0291999999999999</v>
      </c>
      <c r="O54" s="240">
        <f t="shared" si="12"/>
        <v>1</v>
      </c>
    </row>
    <row r="55" spans="1:15" s="125" customFormat="1" ht="12.75" customHeight="1" outlineLevel="1">
      <c r="A55" s="28"/>
      <c r="B55" s="85"/>
      <c r="C55" s="149"/>
      <c r="E55" s="154"/>
      <c r="G55" s="149"/>
      <c r="H55" s="11"/>
      <c r="I55" s="11"/>
      <c r="J55" s="152"/>
      <c r="K55" s="152"/>
      <c r="L55" s="152"/>
      <c r="M55" s="152"/>
      <c r="N55" s="152"/>
      <c r="O55" s="152"/>
    </row>
    <row r="56" spans="1:15" s="125" customFormat="1" ht="12.75" customHeight="1" outlineLevel="1">
      <c r="A56" s="28"/>
      <c r="B56" s="85"/>
      <c r="C56" s="149"/>
      <c r="E56" s="154" t="str">
        <f t="shared" ref="E56:O56" si="13" xml:space="preserve"> E$50</f>
        <v>Water network: Customers’ share of net proceeds from disposals of interest in land (2017-18 prices)</v>
      </c>
      <c r="F56" s="125">
        <f t="shared" si="13"/>
        <v>0</v>
      </c>
      <c r="G56" s="149" t="str">
        <f t="shared" si="13"/>
        <v>£m</v>
      </c>
      <c r="H56" s="156">
        <f t="shared" si="13"/>
        <v>0.59753701518096447</v>
      </c>
      <c r="I56" s="11">
        <f t="shared" si="13"/>
        <v>0</v>
      </c>
      <c r="J56" s="217" t="str">
        <f t="shared" si="13"/>
        <v/>
      </c>
      <c r="K56" s="217">
        <f t="shared" si="13"/>
        <v>1.2618938932253873E-2</v>
      </c>
      <c r="L56" s="217">
        <f t="shared" si="13"/>
        <v>0.58491807624871062</v>
      </c>
      <c r="M56" s="217">
        <f t="shared" si="13"/>
        <v>0</v>
      </c>
      <c r="N56" s="217">
        <f t="shared" si="13"/>
        <v>0</v>
      </c>
      <c r="O56" s="217">
        <f t="shared" si="13"/>
        <v>0</v>
      </c>
    </row>
    <row r="57" spans="1:15" s="125" customFormat="1" ht="12.75" customHeight="1" outlineLevel="1">
      <c r="A57" s="28"/>
      <c r="B57" s="85"/>
      <c r="C57" s="149"/>
      <c r="E57" s="211" t="str">
        <f t="shared" ref="E57:O57" si="14" xml:space="preserve"> E$54</f>
        <v>Water network: PV discount factor (aka Time value of money factor)</v>
      </c>
      <c r="F57" s="125">
        <f t="shared" si="14"/>
        <v>0</v>
      </c>
      <c r="G57" s="210" t="str">
        <f t="shared" si="14"/>
        <v>Factor</v>
      </c>
      <c r="H57" s="11">
        <f t="shared" si="14"/>
        <v>0</v>
      </c>
      <c r="I57" s="11">
        <f t="shared" si="14"/>
        <v>0</v>
      </c>
      <c r="J57" s="240">
        <f t="shared" si="14"/>
        <v>1.1547790270831004</v>
      </c>
      <c r="K57" s="240">
        <f t="shared" si="14"/>
        <v>1.122016155346969</v>
      </c>
      <c r="L57" s="240">
        <f t="shared" si="14"/>
        <v>1.0901828170879997</v>
      </c>
      <c r="M57" s="240">
        <f t="shared" si="14"/>
        <v>1.0592526399999997</v>
      </c>
      <c r="N57" s="240">
        <f t="shared" si="14"/>
        <v>1.0291999999999999</v>
      </c>
      <c r="O57" s="240">
        <f t="shared" si="14"/>
        <v>1</v>
      </c>
    </row>
    <row r="58" spans="1:15" s="125" customFormat="1" ht="12.75" customHeight="1" outlineLevel="1">
      <c r="A58" s="28"/>
      <c r="B58" s="85"/>
      <c r="C58" s="149"/>
      <c r="E58" s="218" t="str">
        <f xml:space="preserve"> Time!E$10</f>
        <v>Model column counter</v>
      </c>
      <c r="F58" s="218">
        <f xml:space="preserve"> Time!F$10</f>
        <v>0</v>
      </c>
      <c r="G58" s="218" t="str">
        <f xml:space="preserve"> Time!G$10</f>
        <v>counter</v>
      </c>
      <c r="H58" s="218">
        <f xml:space="preserve"> Time!H$10</f>
        <v>0</v>
      </c>
      <c r="I58" s="218">
        <f xml:space="preserve"> Time!I$10</f>
        <v>0</v>
      </c>
      <c r="J58" s="219">
        <f xml:space="preserve"> Time!J$10</f>
        <v>1</v>
      </c>
      <c r="K58" s="219">
        <f xml:space="preserve"> Time!K$10</f>
        <v>2</v>
      </c>
      <c r="L58" s="219">
        <f xml:space="preserve"> Time!L$10</f>
        <v>3</v>
      </c>
      <c r="M58" s="219">
        <f xml:space="preserve"> Time!M$10</f>
        <v>4</v>
      </c>
      <c r="N58" s="219">
        <f xml:space="preserve"> Time!N$10</f>
        <v>5</v>
      </c>
      <c r="O58" s="219">
        <f xml:space="preserve"> Time!O$10</f>
        <v>6</v>
      </c>
    </row>
    <row r="59" spans="1:15" s="125" customFormat="1" ht="12.75" customHeight="1" outlineLevel="1">
      <c r="A59" s="28"/>
      <c r="B59" s="85"/>
      <c r="C59" s="149"/>
      <c r="E59" s="243" t="s">
        <v>383</v>
      </c>
      <c r="G59" s="149" t="s">
        <v>88</v>
      </c>
      <c r="H59" s="156">
        <f xml:space="preserve"> SUM(J59:O59)</f>
        <v>0.65182628947583832</v>
      </c>
      <c r="I59" s="11"/>
      <c r="J59" s="240" t="str">
        <f xml:space="preserve"> IF( J58 = 1, "", J56 * J57 )</f>
        <v/>
      </c>
      <c r="K59" s="240">
        <f t="shared" ref="K59:O59" si="15" xml:space="preserve"> IF( K58 = 1, "", K56 * K57 )</f>
        <v>1.4158653345325676E-2</v>
      </c>
      <c r="L59" s="240">
        <f t="shared" si="15"/>
        <v>0.63766763613051269</v>
      </c>
      <c r="M59" s="240">
        <f t="shared" si="15"/>
        <v>0</v>
      </c>
      <c r="N59" s="240">
        <f t="shared" si="15"/>
        <v>0</v>
      </c>
      <c r="O59" s="240">
        <f t="shared" si="15"/>
        <v>0</v>
      </c>
    </row>
    <row r="60" spans="1:15" s="125" customFormat="1" ht="12.75" customHeight="1" outlineLevel="1">
      <c r="A60" s="28"/>
      <c r="B60" s="85"/>
      <c r="C60" s="149"/>
      <c r="E60" s="243"/>
      <c r="G60" s="149"/>
      <c r="H60" s="156"/>
      <c r="I60" s="11"/>
      <c r="J60" s="240"/>
      <c r="K60" s="240"/>
      <c r="L60" s="240"/>
      <c r="M60" s="240"/>
      <c r="N60" s="240"/>
      <c r="O60" s="240"/>
    </row>
    <row r="61" spans="1:15" s="125" customFormat="1" ht="12.75" customHeight="1" outlineLevel="1">
      <c r="A61" s="28"/>
      <c r="B61" s="85"/>
      <c r="C61" s="149"/>
      <c r="E61" s="243" t="str">
        <f t="shared" ref="E61:O61" si="16" xml:space="preserve"> E$59</f>
        <v>Water network: PV effect of customers’ share of proceeds from disposals of interest in land (Real 2017-18 CPIH - NPV adjusted)</v>
      </c>
      <c r="F61" s="125">
        <f t="shared" si="16"/>
        <v>0</v>
      </c>
      <c r="G61" s="149" t="str">
        <f t="shared" si="16"/>
        <v>£m</v>
      </c>
      <c r="H61" s="156">
        <f t="shared" si="16"/>
        <v>0.65182628947583832</v>
      </c>
      <c r="I61" s="11">
        <f t="shared" si="16"/>
        <v>0</v>
      </c>
      <c r="J61" s="240" t="str">
        <f t="shared" si="16"/>
        <v/>
      </c>
      <c r="K61" s="240">
        <f t="shared" si="16"/>
        <v>1.4158653345325676E-2</v>
      </c>
      <c r="L61" s="240">
        <f t="shared" si="16"/>
        <v>0.63766763613051269</v>
      </c>
      <c r="M61" s="240">
        <f t="shared" si="16"/>
        <v>0</v>
      </c>
      <c r="N61" s="240">
        <f t="shared" si="16"/>
        <v>0</v>
      </c>
      <c r="O61" s="240">
        <f t="shared" si="16"/>
        <v>0</v>
      </c>
    </row>
    <row r="62" spans="1:15" s="125" customFormat="1" ht="12.75" customHeight="1" outlineLevel="1">
      <c r="A62" s="168" t="s">
        <v>384</v>
      </c>
      <c r="B62" s="85"/>
      <c r="C62" s="149"/>
      <c r="E62" s="244" t="s">
        <v>385</v>
      </c>
      <c r="F62" s="158">
        <f xml:space="preserve"> - SUM( K61:O61 )</f>
        <v>-0.65182628947583832</v>
      </c>
      <c r="G62" s="321" t="s">
        <v>88</v>
      </c>
      <c r="H62" s="156"/>
      <c r="I62" s="11"/>
      <c r="J62" s="240"/>
      <c r="K62" s="240"/>
      <c r="L62" s="240"/>
      <c r="M62" s="240"/>
      <c r="N62" s="240"/>
      <c r="O62" s="240"/>
    </row>
    <row r="63" spans="1:15" s="125" customFormat="1" ht="12.75" customHeight="1" outlineLevel="1">
      <c r="A63" s="28"/>
      <c r="B63" s="85"/>
      <c r="C63" s="149"/>
      <c r="E63" s="243"/>
      <c r="G63" s="149"/>
      <c r="H63" s="11"/>
      <c r="I63" s="11"/>
      <c r="J63" s="152"/>
      <c r="K63" s="152"/>
      <c r="L63" s="152"/>
      <c r="M63" s="152"/>
      <c r="N63" s="152"/>
      <c r="O63" s="152"/>
    </row>
    <row r="64" spans="1:15" s="125" customFormat="1" ht="12.75" customHeight="1" outlineLevel="1">
      <c r="A64" s="28"/>
      <c r="B64" s="85"/>
      <c r="C64" s="149"/>
      <c r="E64" s="251" t="str">
        <f t="shared" ref="E64:G64" si="17" xml:space="preserve"> E$62</f>
        <v>Water network: NPV effect of customers' share of net proceeds from disposals of interest in land - Real 2017-18 CPIH - NPV adjusted</v>
      </c>
      <c r="F64" s="252">
        <f t="shared" si="17"/>
        <v>-0.65182628947583832</v>
      </c>
      <c r="G64" s="252" t="str">
        <f t="shared" si="17"/>
        <v>£m</v>
      </c>
      <c r="H64" s="251"/>
      <c r="I64" s="251"/>
      <c r="J64" s="251"/>
      <c r="K64" s="251"/>
      <c r="L64" s="251"/>
      <c r="M64" s="251"/>
      <c r="N64" s="251"/>
      <c r="O64" s="251"/>
    </row>
    <row r="65" spans="1:15" s="125" customFormat="1" ht="12.75" customHeight="1" outlineLevel="1">
      <c r="A65" s="28"/>
      <c r="B65" s="85"/>
      <c r="C65" s="149"/>
      <c r="E65" s="214" t="str">
        <f xml:space="preserve"> Indexation!E$22</f>
        <v>CPIH 2017-18 FYA - Base Year</v>
      </c>
      <c r="F65" s="247">
        <f xml:space="preserve"> Indexation!F$22</f>
        <v>104.21666666666665</v>
      </c>
      <c r="G65" s="214" t="str">
        <f xml:space="preserve"> Indexation!G$22</f>
        <v>Index</v>
      </c>
      <c r="H65" s="11"/>
      <c r="I65" s="11"/>
      <c r="J65" s="152"/>
      <c r="K65" s="152"/>
      <c r="L65" s="152"/>
      <c r="M65" s="152"/>
      <c r="N65" s="152"/>
      <c r="O65" s="152"/>
    </row>
    <row r="66" spans="1:15" s="125" customFormat="1" ht="12.75" customHeight="1" outlineLevel="1">
      <c r="A66" s="28"/>
      <c r="B66" s="85"/>
      <c r="C66" s="149"/>
      <c r="E66" s="214" t="str">
        <f xml:space="preserve"> Indexation!E$37</f>
        <v>CPIH 2022-23 FYA - Base Year</v>
      </c>
      <c r="F66" s="247">
        <f xml:space="preserve"> Indexation!F$37</f>
        <v>123.04166666666664</v>
      </c>
      <c r="G66" s="214" t="str">
        <f xml:space="preserve"> Indexation!G$37</f>
        <v>Index</v>
      </c>
      <c r="H66" s="11"/>
      <c r="I66" s="11"/>
      <c r="J66" s="152"/>
      <c r="K66" s="152"/>
      <c r="L66" s="152"/>
      <c r="M66" s="152"/>
      <c r="N66" s="152"/>
      <c r="O66" s="152"/>
    </row>
    <row r="67" spans="1:15" s="125" customFormat="1" ht="12.75" customHeight="1" outlineLevel="1">
      <c r="A67" s="168" t="s">
        <v>386</v>
      </c>
      <c r="B67" s="85"/>
      <c r="C67" s="149"/>
      <c r="E67" s="244" t="s">
        <v>387</v>
      </c>
      <c r="F67" s="249">
        <f xml:space="preserve"> F64 / F65 * F66</f>
        <v>-0.76956782057498418</v>
      </c>
      <c r="G67" s="321" t="s">
        <v>88</v>
      </c>
      <c r="H67" s="11"/>
      <c r="I67" s="11"/>
      <c r="J67" s="152"/>
      <c r="K67" s="152"/>
      <c r="L67" s="152"/>
      <c r="M67" s="152"/>
      <c r="N67" s="152"/>
      <c r="O67" s="152"/>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 r="A69" s="28"/>
      <c r="B69" s="141" t="s">
        <v>297</v>
      </c>
      <c r="C69" s="61"/>
      <c r="D69" s="61"/>
      <c r="E69" s="27"/>
      <c r="F69" s="27"/>
      <c r="G69" s="27"/>
      <c r="H69" s="11"/>
      <c r="I69" s="11"/>
      <c r="J69" s="27"/>
      <c r="K69" s="27"/>
      <c r="L69" s="27"/>
      <c r="M69" s="27"/>
      <c r="N69" s="27"/>
      <c r="O69" s="27"/>
    </row>
    <row r="70" spans="1:15" s="125" customFormat="1" ht="12.75" customHeight="1" outlineLevel="1">
      <c r="A70" s="28"/>
      <c r="B70" s="141"/>
      <c r="C70" s="61"/>
      <c r="D70" s="61"/>
      <c r="E70" s="27"/>
      <c r="F70" s="27"/>
      <c r="G70" s="27"/>
      <c r="H70" s="11"/>
      <c r="I70" s="11"/>
      <c r="J70" s="27"/>
      <c r="K70" s="27"/>
      <c r="L70" s="27"/>
      <c r="M70" s="27"/>
      <c r="N70" s="27"/>
      <c r="O70" s="27"/>
    </row>
    <row r="71" spans="1:15" s="145" customFormat="1" ht="12.75" customHeight="1" outlineLevel="1">
      <c r="A71" s="150"/>
      <c r="B71" s="150"/>
      <c r="C71" s="150"/>
      <c r="D71" s="150"/>
      <c r="E71" s="150" t="str">
        <f xml:space="preserve"> InpActive!E$71</f>
        <v>Land sales wastewater - Forecast at previous review (outturn)</v>
      </c>
      <c r="F71" s="150">
        <f xml:space="preserve"> InpActive!F$71</f>
        <v>0</v>
      </c>
      <c r="G71" s="150" t="str">
        <f xml:space="preserve"> InpActive!G$71</f>
        <v>£m</v>
      </c>
      <c r="H71" s="150">
        <f xml:space="preserve"> InpActive!H$71</f>
        <v>0</v>
      </c>
      <c r="I71" s="150"/>
      <c r="J71" s="152">
        <f xml:space="preserve"> InpActive!J$71</f>
        <v>0</v>
      </c>
      <c r="K71" s="152">
        <f xml:space="preserve"> InpActive!K$71</f>
        <v>0</v>
      </c>
      <c r="L71" s="152">
        <f xml:space="preserve"> InpActive!L$71</f>
        <v>0</v>
      </c>
      <c r="M71" s="152">
        <f xml:space="preserve"> InpActive!M$71</f>
        <v>0</v>
      </c>
      <c r="N71" s="152">
        <f xml:space="preserve"> InpActive!N$71</f>
        <v>0</v>
      </c>
      <c r="O71" s="152">
        <f xml:space="preserve"> InpActive!O$71</f>
        <v>0</v>
      </c>
    </row>
    <row r="72" spans="1:15" s="125" customFormat="1" ht="12.75" customHeight="1" outlineLevel="1">
      <c r="A72" s="145"/>
      <c r="B72" s="85"/>
      <c r="C72" s="149"/>
      <c r="E72" s="150" t="str">
        <f xml:space="preserve"> InpActive!E$72</f>
        <v>Proceeds from disposals of protected land - Wastewater (outturn)</v>
      </c>
      <c r="F72" s="150">
        <f xml:space="preserve"> InpActive!F$72</f>
        <v>0</v>
      </c>
      <c r="G72" s="150" t="str">
        <f xml:space="preserve"> InpActive!G$72</f>
        <v>£000</v>
      </c>
      <c r="H72" s="150">
        <f xml:space="preserve"> InpActive!H$72</f>
        <v>0</v>
      </c>
      <c r="I72" s="150"/>
      <c r="J72" s="152">
        <f xml:space="preserve"> InpActive!J$72</f>
        <v>0</v>
      </c>
      <c r="K72" s="152">
        <f xml:space="preserve"> InpActive!K$72</f>
        <v>0</v>
      </c>
      <c r="L72" s="152">
        <f xml:space="preserve"> InpActive!L$72</f>
        <v>0</v>
      </c>
      <c r="M72" s="152">
        <f xml:space="preserve"> InpActive!M$72</f>
        <v>0</v>
      </c>
      <c r="N72" s="152">
        <f xml:space="preserve"> InpActive!N$72</f>
        <v>0</v>
      </c>
      <c r="O72" s="152">
        <f xml:space="preserve"> InpActive!O$72</f>
        <v>0</v>
      </c>
    </row>
    <row r="73" spans="1:15" s="125" customFormat="1" ht="12.75" customHeight="1" outlineLevel="1">
      <c r="A73" s="28"/>
      <c r="B73" s="85"/>
      <c r="C73" s="149"/>
      <c r="E73" s="151" t="str">
        <f xml:space="preserve"> InpActive!E$74</f>
        <v xml:space="preserve">The customers’ share of any net proceeds from disposals of interest in land (wastewater)
</v>
      </c>
      <c r="F73" s="153">
        <f xml:space="preserve"> InpActive!F$74</f>
        <v>0.5</v>
      </c>
      <c r="G73" s="151" t="str">
        <f xml:space="preserve"> InpActive!G$74</f>
        <v>%</v>
      </c>
      <c r="H73" s="156"/>
      <c r="I73" s="11"/>
      <c r="J73" s="157"/>
      <c r="K73" s="157"/>
      <c r="L73" s="157"/>
      <c r="M73" s="157"/>
      <c r="N73" s="157"/>
      <c r="O73" s="157"/>
    </row>
    <row r="74" spans="1:15" s="125" customFormat="1" ht="12.75" customHeight="1" outlineLevel="1">
      <c r="A74" s="28"/>
      <c r="B74" s="85"/>
      <c r="C74" s="149"/>
      <c r="E74" s="218" t="str">
        <f xml:space="preserve"> Time!E$10</f>
        <v>Model column counter</v>
      </c>
      <c r="F74" s="218">
        <f xml:space="preserve"> Time!F$10</f>
        <v>0</v>
      </c>
      <c r="G74" s="218" t="str">
        <f xml:space="preserve"> Time!G$10</f>
        <v>counter</v>
      </c>
      <c r="H74" s="218">
        <f xml:space="preserve"> Time!H$10</f>
        <v>0</v>
      </c>
      <c r="I74" s="218"/>
      <c r="J74" s="219">
        <f xml:space="preserve"> Time!J$10</f>
        <v>1</v>
      </c>
      <c r="K74" s="219">
        <f xml:space="preserve"> Time!K$10</f>
        <v>2</v>
      </c>
      <c r="L74" s="219">
        <f xml:space="preserve"> Time!L$10</f>
        <v>3</v>
      </c>
      <c r="M74" s="219">
        <f xml:space="preserve"> Time!M$10</f>
        <v>4</v>
      </c>
      <c r="N74" s="219">
        <f xml:space="preserve"> Time!N$10</f>
        <v>5</v>
      </c>
      <c r="O74" s="219">
        <f xml:space="preserve"> Time!O$10</f>
        <v>6</v>
      </c>
    </row>
    <row r="75" spans="1:15" s="125" customFormat="1" ht="12.75" customHeight="1" outlineLevel="1">
      <c r="A75" s="28"/>
      <c r="B75" s="85"/>
      <c r="C75" s="149"/>
      <c r="E75" s="154" t="s">
        <v>388</v>
      </c>
      <c r="G75" s="149" t="s">
        <v>88</v>
      </c>
      <c r="H75" s="156">
        <f xml:space="preserve"> SUM(J75:O75)</f>
        <v>0</v>
      </c>
      <c r="I75" s="11"/>
      <c r="J75" s="155" t="str">
        <f xml:space="preserve"> IF( J74 = 1, "", ( (J72 / 1000) - J71 ) * $F$73 )</f>
        <v/>
      </c>
      <c r="K75" s="155">
        <f t="shared" ref="K75:O75" si="18" xml:space="preserve"> IF( K74 = 1, "", ( (K72 / 1000) - K71 ) * $F$73 )</f>
        <v>0</v>
      </c>
      <c r="L75" s="155">
        <f t="shared" si="18"/>
        <v>0</v>
      </c>
      <c r="M75" s="155">
        <f t="shared" si="18"/>
        <v>0</v>
      </c>
      <c r="N75" s="155">
        <f t="shared" si="18"/>
        <v>0</v>
      </c>
      <c r="O75" s="155">
        <f t="shared" si="18"/>
        <v>0</v>
      </c>
    </row>
    <row r="76" spans="1:15" s="125" customFormat="1" ht="12.75" customHeight="1" outlineLevel="1">
      <c r="A76" s="145"/>
      <c r="B76" s="85"/>
      <c r="C76" s="149"/>
      <c r="E76" s="28"/>
      <c r="G76" s="149"/>
      <c r="H76" s="146"/>
      <c r="I76" s="28"/>
    </row>
    <row r="77" spans="1:15" s="125" customFormat="1" ht="12.75" customHeight="1" outlineLevel="1">
      <c r="A77" s="28"/>
      <c r="B77" s="85"/>
      <c r="C77" s="149"/>
      <c r="E77" s="154" t="str">
        <f t="shared" ref="E77:O77" si="19" xml:space="preserve"> E$75</f>
        <v>Wastewater: Customers’ share of net proceeds from disposals of interest in land (outturn)</v>
      </c>
      <c r="F77" s="125">
        <f t="shared" si="19"/>
        <v>0</v>
      </c>
      <c r="G77" s="149" t="str">
        <f t="shared" si="19"/>
        <v>£m</v>
      </c>
      <c r="H77" s="156">
        <f t="shared" si="19"/>
        <v>0</v>
      </c>
      <c r="I77" s="11">
        <f t="shared" si="19"/>
        <v>0</v>
      </c>
      <c r="J77" s="155" t="str">
        <f t="shared" si="19"/>
        <v/>
      </c>
      <c r="K77" s="155">
        <f t="shared" si="19"/>
        <v>0</v>
      </c>
      <c r="L77" s="155">
        <f t="shared" si="19"/>
        <v>0</v>
      </c>
      <c r="M77" s="155">
        <f t="shared" si="19"/>
        <v>0</v>
      </c>
      <c r="N77" s="155">
        <f t="shared" si="19"/>
        <v>0</v>
      </c>
      <c r="O77" s="155">
        <f t="shared" si="19"/>
        <v>0</v>
      </c>
    </row>
    <row r="78" spans="1:15" s="125" customFormat="1" ht="12.75" customHeight="1" outlineLevel="1">
      <c r="A78" s="28"/>
      <c r="B78" s="85"/>
      <c r="C78" s="210"/>
      <c r="E78" s="242" t="str">
        <f xml:space="preserve"> Indexation!E$88</f>
        <v>CPI(H): Fin year average - conversion from outturn to base year 2017-18 average - CALC</v>
      </c>
      <c r="F78" s="242">
        <f xml:space="preserve"> Indexation!F$88</f>
        <v>0</v>
      </c>
      <c r="G78" s="242" t="str">
        <f xml:space="preserve"> Indexation!G$88</f>
        <v>%</v>
      </c>
      <c r="H78" s="242">
        <f xml:space="preserve"> Indexation!H$88</f>
        <v>0</v>
      </c>
      <c r="I78" s="242"/>
      <c r="J78" s="242">
        <f xml:space="preserve"> Indexation!J$88</f>
        <v>1.0386214616983847</v>
      </c>
      <c r="K78" s="242">
        <f xml:space="preserve"> Indexation!K$88</f>
        <v>1.0469374700143934</v>
      </c>
      <c r="L78" s="242">
        <f xml:space="preserve"> Indexation!L$88</f>
        <v>1.0853990084759317</v>
      </c>
      <c r="M78" s="242">
        <f xml:space="preserve"> Indexation!M$88</f>
        <v>1.1806332960179113</v>
      </c>
      <c r="N78" s="242">
        <f xml:space="preserve"> Indexation!N$88</f>
        <v>1.2461218615064769</v>
      </c>
      <c r="O78" s="242">
        <f xml:space="preserve"> Indexation!O$88</f>
        <v>1.2697583559891255</v>
      </c>
    </row>
    <row r="79" spans="1:15" s="125" customFormat="1" ht="12.75" customHeight="1" outlineLevel="1">
      <c r="A79" s="28"/>
      <c r="B79" s="85"/>
      <c r="C79" s="210"/>
      <c r="E79" s="218" t="str">
        <f xml:space="preserve"> Time!E$10</f>
        <v>Model column counter</v>
      </c>
      <c r="F79" s="218">
        <f xml:space="preserve"> Time!F$10</f>
        <v>0</v>
      </c>
      <c r="G79" s="218" t="str">
        <f xml:space="preserve"> Time!G$10</f>
        <v>counter</v>
      </c>
      <c r="H79" s="218">
        <f xml:space="preserve"> Time!H$10</f>
        <v>0</v>
      </c>
      <c r="I79" s="218"/>
      <c r="J79" s="219">
        <f xml:space="preserve"> Time!J$10</f>
        <v>1</v>
      </c>
      <c r="K79" s="219">
        <f xml:space="preserve"> Time!K$10</f>
        <v>2</v>
      </c>
      <c r="L79" s="219">
        <f xml:space="preserve"> Time!L$10</f>
        <v>3</v>
      </c>
      <c r="M79" s="219">
        <f xml:space="preserve"> Time!M$10</f>
        <v>4</v>
      </c>
      <c r="N79" s="219">
        <f xml:space="preserve"> Time!N$10</f>
        <v>5</v>
      </c>
      <c r="O79" s="219">
        <f xml:space="preserve"> Time!O$10</f>
        <v>6</v>
      </c>
    </row>
    <row r="80" spans="1:15" s="125" customFormat="1" ht="12.75" customHeight="1" outlineLevel="1">
      <c r="A80" s="28"/>
      <c r="B80" s="85"/>
      <c r="C80" s="210"/>
      <c r="E80" s="213" t="s">
        <v>389</v>
      </c>
      <c r="G80" s="213" t="s">
        <v>88</v>
      </c>
      <c r="H80" s="156">
        <f xml:space="preserve"> SUM(J80:O80)</f>
        <v>0</v>
      </c>
      <c r="I80" s="11"/>
      <c r="J80" s="217" t="str">
        <f xml:space="preserve"> IF( J79 = 1, "", J77 / J78 )</f>
        <v/>
      </c>
      <c r="K80" s="217">
        <f t="shared" ref="K80:O80" si="20" xml:space="preserve"> IF( K79 = 1, "", K77 / K78 )</f>
        <v>0</v>
      </c>
      <c r="L80" s="217">
        <f t="shared" si="20"/>
        <v>0</v>
      </c>
      <c r="M80" s="217">
        <f t="shared" si="20"/>
        <v>0</v>
      </c>
      <c r="N80" s="217">
        <f t="shared" si="20"/>
        <v>0</v>
      </c>
      <c r="O80" s="217">
        <f t="shared" si="20"/>
        <v>0</v>
      </c>
    </row>
    <row r="81" spans="1:15" s="125" customFormat="1" ht="12.75" customHeight="1" outlineLevel="1">
      <c r="A81" s="145"/>
      <c r="B81" s="85"/>
      <c r="C81" s="149"/>
      <c r="E81" s="28"/>
      <c r="G81" s="149"/>
      <c r="H81" s="146"/>
      <c r="I81" s="28"/>
    </row>
    <row r="82" spans="1:15" s="125" customFormat="1" ht="12.75" customHeight="1" outlineLevel="1">
      <c r="A82" s="145"/>
      <c r="B82" s="85"/>
      <c r="C82" s="210"/>
      <c r="E82" s="150" t="str">
        <f xml:space="preserve"> InpActive!E$73</f>
        <v>Land sales wastewater - wholesale allowed return</v>
      </c>
      <c r="F82" s="215">
        <f xml:space="preserve"> InpActive!F$73</f>
        <v>0</v>
      </c>
      <c r="G82" s="150" t="str">
        <f xml:space="preserve"> InpActive!G$73</f>
        <v>%</v>
      </c>
      <c r="H82" s="150"/>
      <c r="I82" s="150"/>
      <c r="J82" s="215"/>
      <c r="K82" s="215"/>
      <c r="L82" s="215"/>
      <c r="M82" s="215"/>
      <c r="N82" s="215"/>
      <c r="O82" s="215"/>
    </row>
    <row r="83" spans="1:15" s="125" customFormat="1" ht="12.75" customHeight="1" outlineLevel="1">
      <c r="A83" s="28"/>
      <c r="B83" s="85"/>
      <c r="C83" s="210"/>
      <c r="E83" s="218" t="str">
        <f xml:space="preserve"> Time!E$10</f>
        <v>Model column counter</v>
      </c>
      <c r="F83" s="218">
        <f xml:space="preserve"> Time!F$10</f>
        <v>0</v>
      </c>
      <c r="G83" s="218" t="str">
        <f xml:space="preserve"> Time!G$10</f>
        <v>counter</v>
      </c>
      <c r="H83" s="218">
        <f xml:space="preserve"> Time!H$10</f>
        <v>0</v>
      </c>
      <c r="I83" s="218"/>
      <c r="J83" s="219">
        <f xml:space="preserve"> Time!J$10</f>
        <v>1</v>
      </c>
      <c r="K83" s="219">
        <f xml:space="preserve"> Time!K$10</f>
        <v>2</v>
      </c>
      <c r="L83" s="219">
        <f xml:space="preserve"> Time!L$10</f>
        <v>3</v>
      </c>
      <c r="M83" s="219">
        <f xml:space="preserve"> Time!M$10</f>
        <v>4</v>
      </c>
      <c r="N83" s="219">
        <f xml:space="preserve"> Time!N$10</f>
        <v>5</v>
      </c>
      <c r="O83" s="219">
        <f xml:space="preserve"> Time!O$10</f>
        <v>6</v>
      </c>
    </row>
    <row r="84" spans="1:15" s="125" customFormat="1" ht="12.75" customHeight="1" outlineLevel="1">
      <c r="A84" s="28"/>
      <c r="B84" s="85"/>
      <c r="C84" s="210"/>
      <c r="E84" s="211" t="s">
        <v>390</v>
      </c>
      <c r="G84" s="210" t="s">
        <v>374</v>
      </c>
      <c r="H84" s="11"/>
      <c r="I84" s="11"/>
      <c r="J84" s="240">
        <f xml:space="preserve"> ( 1 + $F$82 ) ^ ( $O$83 - J83 )</f>
        <v>1</v>
      </c>
      <c r="K84" s="240">
        <f t="shared" ref="K84:O84" si="21" xml:space="preserve"> ( 1 + $F$82 ) ^ ( $O$83 - K83 )</f>
        <v>1</v>
      </c>
      <c r="L84" s="240">
        <f t="shared" si="21"/>
        <v>1</v>
      </c>
      <c r="M84" s="240">
        <f t="shared" si="21"/>
        <v>1</v>
      </c>
      <c r="N84" s="240">
        <f t="shared" si="21"/>
        <v>1</v>
      </c>
      <c r="O84" s="240">
        <f t="shared" si="21"/>
        <v>1</v>
      </c>
    </row>
    <row r="85" spans="1:15" s="125" customFormat="1" ht="12.75" customHeight="1" outlineLevel="1">
      <c r="A85" s="145"/>
      <c r="B85" s="85"/>
      <c r="C85" s="149"/>
      <c r="E85" s="28"/>
      <c r="G85" s="149"/>
      <c r="H85" s="146"/>
      <c r="I85" s="28"/>
    </row>
    <row r="86" spans="1:15" s="125" customFormat="1" ht="12.75" customHeight="1" outlineLevel="1">
      <c r="A86" s="28"/>
      <c r="B86" s="85"/>
      <c r="C86" s="210"/>
      <c r="E86" s="213" t="str">
        <f t="shared" ref="E86:O86" si="22" xml:space="preserve"> E$80</f>
        <v>Wastewater: Customers’ share of net proceeds from disposals of interest in land (2017-18 prices)</v>
      </c>
      <c r="F86" s="125">
        <f t="shared" si="22"/>
        <v>0</v>
      </c>
      <c r="G86" s="213" t="str">
        <f t="shared" si="22"/>
        <v>£m</v>
      </c>
      <c r="H86" s="156">
        <f t="shared" si="22"/>
        <v>0</v>
      </c>
      <c r="I86" s="11">
        <f t="shared" si="22"/>
        <v>0</v>
      </c>
      <c r="J86" s="217" t="str">
        <f t="shared" si="22"/>
        <v/>
      </c>
      <c r="K86" s="217">
        <f t="shared" si="22"/>
        <v>0</v>
      </c>
      <c r="L86" s="217">
        <f t="shared" si="22"/>
        <v>0</v>
      </c>
      <c r="M86" s="217">
        <f t="shared" si="22"/>
        <v>0</v>
      </c>
      <c r="N86" s="217">
        <f t="shared" si="22"/>
        <v>0</v>
      </c>
      <c r="O86" s="217">
        <f t="shared" si="22"/>
        <v>0</v>
      </c>
    </row>
    <row r="87" spans="1:15" s="125" customFormat="1" ht="12.75" customHeight="1" outlineLevel="1">
      <c r="A87" s="28"/>
      <c r="B87" s="85"/>
      <c r="C87" s="210"/>
      <c r="E87" s="211" t="str">
        <f t="shared" ref="E87:O87" si="23" xml:space="preserve"> E$84</f>
        <v>Wastewater: PV discount factor (aka Time value of money factor)</v>
      </c>
      <c r="F87" s="125">
        <f t="shared" si="23"/>
        <v>0</v>
      </c>
      <c r="G87" s="210" t="str">
        <f t="shared" si="23"/>
        <v>Factor</v>
      </c>
      <c r="H87" s="11">
        <f t="shared" si="23"/>
        <v>0</v>
      </c>
      <c r="I87" s="11">
        <f t="shared" si="23"/>
        <v>0</v>
      </c>
      <c r="J87" s="240">
        <f t="shared" si="23"/>
        <v>1</v>
      </c>
      <c r="K87" s="240">
        <f t="shared" si="23"/>
        <v>1</v>
      </c>
      <c r="L87" s="240">
        <f t="shared" si="23"/>
        <v>1</v>
      </c>
      <c r="M87" s="240">
        <f t="shared" si="23"/>
        <v>1</v>
      </c>
      <c r="N87" s="240">
        <f t="shared" si="23"/>
        <v>1</v>
      </c>
      <c r="O87" s="240">
        <f t="shared" si="23"/>
        <v>1</v>
      </c>
    </row>
    <row r="88" spans="1:15" s="125" customFormat="1" ht="12.75" customHeight="1" outlineLevel="1">
      <c r="A88" s="28"/>
      <c r="B88" s="85"/>
      <c r="C88" s="210"/>
      <c r="E88" s="218" t="str">
        <f xml:space="preserve"> Time!E$10</f>
        <v>Model column counter</v>
      </c>
      <c r="F88" s="218">
        <f xml:space="preserve"> Time!F$10</f>
        <v>0</v>
      </c>
      <c r="G88" s="218" t="str">
        <f xml:space="preserve"> Time!G$10</f>
        <v>counter</v>
      </c>
      <c r="H88" s="218">
        <f xml:space="preserve"> Time!H$10</f>
        <v>0</v>
      </c>
      <c r="I88" s="218"/>
      <c r="J88" s="219">
        <f xml:space="preserve"> Time!J$10</f>
        <v>1</v>
      </c>
      <c r="K88" s="219">
        <f xml:space="preserve"> Time!K$10</f>
        <v>2</v>
      </c>
      <c r="L88" s="219">
        <f xml:space="preserve"> Time!L$10</f>
        <v>3</v>
      </c>
      <c r="M88" s="219">
        <f xml:space="preserve"> Time!M$10</f>
        <v>4</v>
      </c>
      <c r="N88" s="219">
        <f xml:space="preserve"> Time!N$10</f>
        <v>5</v>
      </c>
      <c r="O88" s="219">
        <f xml:space="preserve"> Time!O$10</f>
        <v>6</v>
      </c>
    </row>
    <row r="89" spans="1:15" s="125" customFormat="1" ht="12.75" customHeight="1" outlineLevel="1">
      <c r="A89" s="145"/>
      <c r="B89" s="85"/>
      <c r="C89" s="149"/>
      <c r="E89" s="243" t="s">
        <v>391</v>
      </c>
      <c r="G89" s="149"/>
      <c r="H89" s="156">
        <f xml:space="preserve"> SUM(J89:O89)</f>
        <v>0</v>
      </c>
      <c r="I89" s="11"/>
      <c r="J89" s="240" t="str">
        <f xml:space="preserve"> IF( J88 = 1, "", J86 * J87 )</f>
        <v/>
      </c>
      <c r="K89" s="240">
        <f t="shared" ref="K89:O89" si="24" xml:space="preserve"> IF( K88 = 1, "", K86 * K87 )</f>
        <v>0</v>
      </c>
      <c r="L89" s="240">
        <f t="shared" si="24"/>
        <v>0</v>
      </c>
      <c r="M89" s="240">
        <f t="shared" si="24"/>
        <v>0</v>
      </c>
      <c r="N89" s="240">
        <f t="shared" si="24"/>
        <v>0</v>
      </c>
      <c r="O89" s="240">
        <f t="shared" si="24"/>
        <v>0</v>
      </c>
    </row>
    <row r="90" spans="1:15" s="125" customFormat="1" ht="12.75" customHeight="1" outlineLevel="1">
      <c r="A90" s="145"/>
      <c r="B90" s="85"/>
      <c r="C90" s="149"/>
      <c r="E90" s="28"/>
      <c r="G90" s="149"/>
      <c r="H90" s="146"/>
      <c r="I90" s="28"/>
    </row>
    <row r="91" spans="1:15" s="125" customFormat="1" ht="12.75" customHeight="1" outlineLevel="1">
      <c r="A91" s="145"/>
      <c r="B91" s="85"/>
      <c r="C91" s="149"/>
      <c r="E91" s="243" t="str">
        <f t="shared" ref="E91:O91" si="25" xml:space="preserve"> E$89</f>
        <v>Wastewater: PV effect of customers’ share of proceeds from disposals of interest in land (Real 2017-18 CPIH - NPV adjusted)</v>
      </c>
      <c r="F91" s="125">
        <f t="shared" si="25"/>
        <v>0</v>
      </c>
      <c r="G91" s="149">
        <f t="shared" si="25"/>
        <v>0</v>
      </c>
      <c r="H91" s="156">
        <f t="shared" si="25"/>
        <v>0</v>
      </c>
      <c r="I91" s="11">
        <f t="shared" si="25"/>
        <v>0</v>
      </c>
      <c r="J91" s="240" t="str">
        <f t="shared" si="25"/>
        <v/>
      </c>
      <c r="K91" s="240">
        <f t="shared" si="25"/>
        <v>0</v>
      </c>
      <c r="L91" s="240">
        <f t="shared" si="25"/>
        <v>0</v>
      </c>
      <c r="M91" s="240">
        <f t="shared" si="25"/>
        <v>0</v>
      </c>
      <c r="N91" s="240">
        <f t="shared" si="25"/>
        <v>0</v>
      </c>
      <c r="O91" s="240">
        <f t="shared" si="25"/>
        <v>0</v>
      </c>
    </row>
    <row r="92" spans="1:15" s="125" customFormat="1" ht="12.75" customHeight="1" outlineLevel="1">
      <c r="A92" s="168" t="s">
        <v>392</v>
      </c>
      <c r="B92" s="85"/>
      <c r="C92" s="149"/>
      <c r="E92" s="244" t="s">
        <v>393</v>
      </c>
      <c r="F92" s="158">
        <f xml:space="preserve"> - SUM( K91:O91 )</f>
        <v>0</v>
      </c>
      <c r="G92" s="321" t="s">
        <v>88</v>
      </c>
      <c r="H92" s="146"/>
      <c r="I92" s="28"/>
    </row>
    <row r="93" spans="1:15" s="125" customFormat="1" ht="12.75" customHeight="1" outlineLevel="1">
      <c r="A93" s="28"/>
      <c r="B93" s="85"/>
      <c r="C93" s="149"/>
      <c r="E93" s="28"/>
      <c r="G93" s="149"/>
      <c r="H93" s="146"/>
      <c r="I93" s="28"/>
    </row>
    <row r="94" spans="1:15" s="125" customFormat="1" ht="12.75" customHeight="1" outlineLevel="1">
      <c r="A94" s="28"/>
      <c r="B94" s="85"/>
      <c r="C94" s="149"/>
      <c r="E94" s="28" t="str">
        <f xml:space="preserve"> E$92</f>
        <v>Wastewater: NPV effect of customers' share of net proceeds from disposals of interest in land - Real 2017-18 CPIH - NPV adjusted</v>
      </c>
      <c r="F94" s="240">
        <f xml:space="preserve"> F$92</f>
        <v>0</v>
      </c>
      <c r="G94" s="28" t="str">
        <f xml:space="preserve"> G$92</f>
        <v>£m</v>
      </c>
      <c r="H94" s="28"/>
      <c r="I94" s="28"/>
      <c r="J94" s="28"/>
      <c r="K94" s="28"/>
      <c r="L94" s="28"/>
      <c r="M94" s="28"/>
      <c r="N94" s="28"/>
      <c r="O94" s="28"/>
    </row>
    <row r="95" spans="1:15" s="125" customFormat="1" ht="12.75" customHeight="1" outlineLevel="1">
      <c r="A95" s="28"/>
      <c r="B95" s="85"/>
      <c r="C95" s="149"/>
      <c r="E95" s="214" t="str">
        <f xml:space="preserve"> Indexation!E$22</f>
        <v>CPIH 2017-18 FYA - Base Year</v>
      </c>
      <c r="F95" s="247">
        <f xml:space="preserve"> Indexation!F$22</f>
        <v>104.21666666666665</v>
      </c>
      <c r="G95" s="214" t="str">
        <f xml:space="preserve"> Indexation!G$22</f>
        <v>Index</v>
      </c>
      <c r="H95" s="146"/>
      <c r="I95" s="28"/>
    </row>
    <row r="96" spans="1:15" s="125" customFormat="1" ht="12.75" customHeight="1" outlineLevel="1">
      <c r="A96" s="28"/>
      <c r="B96" s="85"/>
      <c r="C96" s="149"/>
      <c r="E96" s="214" t="str">
        <f xml:space="preserve"> Indexation!E$37</f>
        <v>CPIH 2022-23 FYA - Base Year</v>
      </c>
      <c r="F96" s="247">
        <f xml:space="preserve"> Indexation!F$37</f>
        <v>123.04166666666664</v>
      </c>
      <c r="G96" s="214" t="str">
        <f xml:space="preserve"> Indexation!G$37</f>
        <v>Index</v>
      </c>
      <c r="H96" s="146"/>
      <c r="I96" s="28"/>
    </row>
    <row r="97" spans="1:15" s="125" customFormat="1" ht="12.75" customHeight="1" outlineLevel="1">
      <c r="A97" s="168" t="s">
        <v>394</v>
      </c>
      <c r="B97" s="85"/>
      <c r="C97" s="149"/>
      <c r="E97" s="244" t="s">
        <v>395</v>
      </c>
      <c r="F97" s="249">
        <f xml:space="preserve"> F94 / F95 * F96</f>
        <v>0</v>
      </c>
      <c r="G97" s="321" t="s">
        <v>88</v>
      </c>
      <c r="H97" s="146"/>
      <c r="I97" s="28"/>
    </row>
    <row r="98" spans="1:15" s="125" customFormat="1" ht="12.75" customHeight="1">
      <c r="A98" s="145"/>
      <c r="B98" s="85"/>
      <c r="C98" s="149"/>
      <c r="E98" s="244"/>
      <c r="F98" s="249"/>
      <c r="G98" s="321"/>
      <c r="H98" s="146"/>
      <c r="I98" s="28"/>
    </row>
    <row r="99" spans="1:15" s="125" customFormat="1" ht="12.75" customHeight="1">
      <c r="A99" s="28"/>
      <c r="B99" s="141" t="s">
        <v>302</v>
      </c>
      <c r="C99" s="61"/>
      <c r="D99" s="61"/>
      <c r="E99" s="27"/>
      <c r="F99" s="27"/>
      <c r="G99" s="27"/>
      <c r="H99" s="11"/>
      <c r="I99" s="11"/>
      <c r="J99" s="27"/>
      <c r="K99" s="27"/>
      <c r="L99" s="27"/>
      <c r="M99" s="27"/>
      <c r="N99" s="27"/>
      <c r="O99" s="27"/>
    </row>
    <row r="100" spans="1:15" s="125" customFormat="1" ht="12.75" customHeight="1" outlineLevel="1">
      <c r="A100" s="28"/>
      <c r="B100" s="141"/>
      <c r="C100" s="61"/>
      <c r="D100" s="61"/>
      <c r="E100" s="27"/>
      <c r="F100" s="27"/>
      <c r="G100" s="27"/>
      <c r="H100" s="11"/>
      <c r="I100" s="11"/>
      <c r="J100" s="27"/>
      <c r="K100" s="27"/>
      <c r="L100" s="27"/>
      <c r="M100" s="27"/>
      <c r="N100" s="27"/>
      <c r="O100" s="27"/>
    </row>
    <row r="101" spans="1:15" s="125" customFormat="1" ht="12.75" customHeight="1" outlineLevel="1">
      <c r="A101" s="145"/>
      <c r="B101" s="85"/>
      <c r="C101" s="149"/>
      <c r="E101" s="150" t="str">
        <f xml:space="preserve"> InpActive!E$78</f>
        <v>Land sales dmmy - Forecast at previous review (outturn)</v>
      </c>
      <c r="F101" s="150">
        <f xml:space="preserve"> InpActive!F$78</f>
        <v>0</v>
      </c>
      <c r="G101" s="150" t="str">
        <f xml:space="preserve"> InpActive!G$78</f>
        <v>£m</v>
      </c>
      <c r="H101" s="150">
        <f xml:space="preserve"> InpActive!H$78</f>
        <v>0</v>
      </c>
      <c r="I101" s="150"/>
      <c r="J101" s="150">
        <f xml:space="preserve"> InpActive!J$78</f>
        <v>0</v>
      </c>
      <c r="K101" s="150">
        <f xml:space="preserve"> InpActive!K$78</f>
        <v>0</v>
      </c>
      <c r="L101" s="150">
        <f xml:space="preserve"> InpActive!L$78</f>
        <v>0</v>
      </c>
      <c r="M101" s="150">
        <f xml:space="preserve"> InpActive!M$78</f>
        <v>0</v>
      </c>
      <c r="N101" s="150">
        <f xml:space="preserve"> InpActive!N$78</f>
        <v>0</v>
      </c>
      <c r="O101" s="150">
        <f xml:space="preserve"> InpActive!O$78</f>
        <v>0</v>
      </c>
    </row>
    <row r="102" spans="1:15" s="125" customFormat="1" ht="12.75" customHeight="1" outlineLevel="1">
      <c r="A102" s="145"/>
      <c r="B102" s="85"/>
      <c r="C102" s="149"/>
      <c r="E102" s="150" t="str">
        <f xml:space="preserve"> InpActive!E$79</f>
        <v>Land sales - Proceeds from disposals of protected land (TTT) (outturn)</v>
      </c>
      <c r="F102" s="150">
        <f xml:space="preserve"> InpActive!F$79</f>
        <v>0</v>
      </c>
      <c r="G102" s="150" t="str">
        <f xml:space="preserve"> InpActive!G$79</f>
        <v>£000</v>
      </c>
      <c r="H102" s="150">
        <f xml:space="preserve"> InpActive!H$79</f>
        <v>0</v>
      </c>
      <c r="I102" s="150"/>
      <c r="J102" s="150">
        <f xml:space="preserve"> InpActive!J$79</f>
        <v>0</v>
      </c>
      <c r="K102" s="150">
        <f xml:space="preserve"> InpActive!K$79</f>
        <v>0</v>
      </c>
      <c r="L102" s="150">
        <f xml:space="preserve"> InpActive!L$79</f>
        <v>0</v>
      </c>
      <c r="M102" s="150">
        <f xml:space="preserve"> InpActive!M$79</f>
        <v>0</v>
      </c>
      <c r="N102" s="150">
        <f xml:space="preserve"> InpActive!N$79</f>
        <v>0</v>
      </c>
      <c r="O102" s="150">
        <f xml:space="preserve"> InpActive!O$79</f>
        <v>0</v>
      </c>
    </row>
    <row r="103" spans="1:15" s="125" customFormat="1" ht="12.75" customHeight="1" outlineLevel="1">
      <c r="A103" s="28"/>
      <c r="B103" s="85"/>
      <c r="C103" s="149"/>
      <c r="E103" s="151" t="str">
        <f xml:space="preserve"> InpActive!E$81</f>
        <v xml:space="preserve">The customers’ share of any net proceeds from disposals of interest in land (dmmy)
</v>
      </c>
      <c r="F103" s="153">
        <f xml:space="preserve"> InpActive!F$81</f>
        <v>0.5</v>
      </c>
      <c r="G103" s="151" t="str">
        <f xml:space="preserve"> InpActive!G$81</f>
        <v>%</v>
      </c>
      <c r="H103" s="156"/>
      <c r="I103" s="11"/>
      <c r="J103" s="157"/>
      <c r="K103" s="157"/>
      <c r="L103" s="157"/>
      <c r="M103" s="157"/>
      <c r="N103" s="157"/>
      <c r="O103" s="157"/>
    </row>
    <row r="104" spans="1:15" s="125" customFormat="1" ht="12.75" customHeight="1" outlineLevel="1">
      <c r="A104" s="28"/>
      <c r="B104" s="85"/>
      <c r="C104" s="149"/>
      <c r="E104" s="218" t="str">
        <f xml:space="preserve"> Time!E$10</f>
        <v>Model column counter</v>
      </c>
      <c r="F104" s="218">
        <f xml:space="preserve"> Time!F$10</f>
        <v>0</v>
      </c>
      <c r="G104" s="218" t="str">
        <f xml:space="preserve"> Time!G$10</f>
        <v>counter</v>
      </c>
      <c r="H104" s="218">
        <f xml:space="preserve"> Time!H$10</f>
        <v>0</v>
      </c>
      <c r="I104" s="218"/>
      <c r="J104" s="219">
        <f xml:space="preserve"> Time!J$10</f>
        <v>1</v>
      </c>
      <c r="K104" s="219">
        <f xml:space="preserve"> Time!K$10</f>
        <v>2</v>
      </c>
      <c r="L104" s="219">
        <f xml:space="preserve"> Time!L$10</f>
        <v>3</v>
      </c>
      <c r="M104" s="219">
        <f xml:space="preserve"> Time!M$10</f>
        <v>4</v>
      </c>
      <c r="N104" s="219">
        <f xml:space="preserve"> Time!N$10</f>
        <v>5</v>
      </c>
      <c r="O104" s="219">
        <f xml:space="preserve"> Time!O$10</f>
        <v>6</v>
      </c>
    </row>
    <row r="105" spans="1:15" s="125" customFormat="1" ht="12.75" customHeight="1" outlineLevel="1">
      <c r="A105" s="28"/>
      <c r="B105" s="85"/>
      <c r="C105" s="149"/>
      <c r="E105" s="154" t="s">
        <v>396</v>
      </c>
      <c r="G105" s="149" t="s">
        <v>88</v>
      </c>
      <c r="H105" s="156">
        <f xml:space="preserve"> SUM(J105:O105)</f>
        <v>0</v>
      </c>
      <c r="I105" s="11"/>
      <c r="J105" s="155" t="str">
        <f xml:space="preserve"> IF( J104 = 1, "", ( (J102 / 1000) - J101 ) * $F$103 )</f>
        <v/>
      </c>
      <c r="K105" s="155">
        <f t="shared" ref="K105:O105" si="26" xml:space="preserve"> IF( K104 = 1, "", ( (K102 / 1000) - K101 ) * $F$103 )</f>
        <v>0</v>
      </c>
      <c r="L105" s="155">
        <f t="shared" si="26"/>
        <v>0</v>
      </c>
      <c r="M105" s="155">
        <f t="shared" si="26"/>
        <v>0</v>
      </c>
      <c r="N105" s="155">
        <f t="shared" si="26"/>
        <v>0</v>
      </c>
      <c r="O105" s="155">
        <f t="shared" si="26"/>
        <v>0</v>
      </c>
    </row>
    <row r="106" spans="1:15" s="125" customFormat="1" ht="12.75" customHeight="1" outlineLevel="1">
      <c r="A106" s="28"/>
      <c r="B106" s="85"/>
      <c r="C106" s="149"/>
      <c r="E106" s="154"/>
      <c r="G106" s="149"/>
      <c r="H106" s="156"/>
      <c r="I106" s="11"/>
      <c r="J106" s="155"/>
      <c r="K106" s="155"/>
      <c r="L106" s="155"/>
      <c r="M106" s="155"/>
      <c r="N106" s="155"/>
      <c r="O106" s="155"/>
    </row>
    <row r="107" spans="1:15" s="125" customFormat="1" ht="12.75" customHeight="1" outlineLevel="1">
      <c r="A107" s="28"/>
      <c r="B107" s="85"/>
      <c r="C107" s="149"/>
      <c r="E107" s="154" t="str">
        <f t="shared" ref="E107:O107" si="27" xml:space="preserve"> E$105</f>
        <v>Dmmy: Customers’ share of net proceeds from disposals of interest in land (outturn)</v>
      </c>
      <c r="F107" s="125">
        <f t="shared" si="27"/>
        <v>0</v>
      </c>
      <c r="G107" s="149" t="str">
        <f t="shared" si="27"/>
        <v>£m</v>
      </c>
      <c r="H107" s="156">
        <f t="shared" si="27"/>
        <v>0</v>
      </c>
      <c r="I107" s="11">
        <f t="shared" si="27"/>
        <v>0</v>
      </c>
      <c r="J107" s="155" t="str">
        <f t="shared" si="27"/>
        <v/>
      </c>
      <c r="K107" s="155">
        <f t="shared" si="27"/>
        <v>0</v>
      </c>
      <c r="L107" s="155">
        <f t="shared" si="27"/>
        <v>0</v>
      </c>
      <c r="M107" s="155">
        <f t="shared" si="27"/>
        <v>0</v>
      </c>
      <c r="N107" s="155">
        <f t="shared" si="27"/>
        <v>0</v>
      </c>
      <c r="O107" s="155">
        <f t="shared" si="27"/>
        <v>0</v>
      </c>
    </row>
    <row r="108" spans="1:15" s="125" customFormat="1" ht="12.75" customHeight="1" outlineLevel="1">
      <c r="A108" s="28"/>
      <c r="B108" s="85"/>
      <c r="C108" s="210"/>
      <c r="E108" s="242" t="str">
        <f xml:space="preserve"> Indexation!E$88</f>
        <v>CPI(H): Fin year average - conversion from outturn to base year 2017-18 average - CALC</v>
      </c>
      <c r="F108" s="242">
        <f xml:space="preserve"> Indexation!F$88</f>
        <v>0</v>
      </c>
      <c r="G108" s="242" t="str">
        <f xml:space="preserve"> Indexation!G$88</f>
        <v>%</v>
      </c>
      <c r="H108" s="242">
        <f xml:space="preserve"> Indexation!H$88</f>
        <v>0</v>
      </c>
      <c r="I108" s="242"/>
      <c r="J108" s="242">
        <f xml:space="preserve"> Indexation!J$88</f>
        <v>1.0386214616983847</v>
      </c>
      <c r="K108" s="242">
        <f xml:space="preserve"> Indexation!K$88</f>
        <v>1.0469374700143934</v>
      </c>
      <c r="L108" s="242">
        <f xml:space="preserve"> Indexation!L$88</f>
        <v>1.0853990084759317</v>
      </c>
      <c r="M108" s="242">
        <f xml:space="preserve"> Indexation!M$88</f>
        <v>1.1806332960179113</v>
      </c>
      <c r="N108" s="242">
        <f xml:space="preserve"> Indexation!N$88</f>
        <v>1.2461218615064769</v>
      </c>
      <c r="O108" s="242">
        <f xml:space="preserve"> Indexation!O$88</f>
        <v>1.2697583559891255</v>
      </c>
    </row>
    <row r="109" spans="1:15" s="125" customFormat="1" ht="12.75" customHeight="1" outlineLevel="1">
      <c r="A109" s="28"/>
      <c r="B109" s="85"/>
      <c r="C109" s="210"/>
      <c r="E109" s="218" t="str">
        <f xml:space="preserve"> Time!E$10</f>
        <v>Model column counter</v>
      </c>
      <c r="F109" s="218">
        <f xml:space="preserve"> Time!F$10</f>
        <v>0</v>
      </c>
      <c r="G109" s="218" t="str">
        <f xml:space="preserve"> Time!G$10</f>
        <v>counter</v>
      </c>
      <c r="H109" s="218">
        <f xml:space="preserve"> Time!H$10</f>
        <v>0</v>
      </c>
      <c r="I109" s="218"/>
      <c r="J109" s="219">
        <f xml:space="preserve"> Time!J$10</f>
        <v>1</v>
      </c>
      <c r="K109" s="219">
        <f xml:space="preserve"> Time!K$10</f>
        <v>2</v>
      </c>
      <c r="L109" s="219">
        <f xml:space="preserve"> Time!L$10</f>
        <v>3</v>
      </c>
      <c r="M109" s="219">
        <f xml:space="preserve"> Time!M$10</f>
        <v>4</v>
      </c>
      <c r="N109" s="219">
        <f xml:space="preserve"> Time!N$10</f>
        <v>5</v>
      </c>
      <c r="O109" s="219">
        <f xml:space="preserve"> Time!O$10</f>
        <v>6</v>
      </c>
    </row>
    <row r="110" spans="1:15" s="125" customFormat="1" ht="12.75" customHeight="1" outlineLevel="1">
      <c r="A110" s="28"/>
      <c r="B110" s="85"/>
      <c r="C110" s="210"/>
      <c r="E110" s="213" t="s">
        <v>397</v>
      </c>
      <c r="G110" s="213" t="s">
        <v>88</v>
      </c>
      <c r="H110" s="156">
        <f xml:space="preserve"> SUM(J110:O110)</f>
        <v>0</v>
      </c>
      <c r="I110" s="11"/>
      <c r="J110" s="217" t="str">
        <f xml:space="preserve"> IF( J109 = 1, "", J107 / J108 )</f>
        <v/>
      </c>
      <c r="K110" s="217">
        <f t="shared" ref="K110:O110" si="28" xml:space="preserve"> IF( K109 = 1, "", K107 / K108 )</f>
        <v>0</v>
      </c>
      <c r="L110" s="217">
        <f t="shared" si="28"/>
        <v>0</v>
      </c>
      <c r="M110" s="217">
        <f t="shared" si="28"/>
        <v>0</v>
      </c>
      <c r="N110" s="217">
        <f t="shared" si="28"/>
        <v>0</v>
      </c>
      <c r="O110" s="217">
        <f t="shared" si="28"/>
        <v>0</v>
      </c>
    </row>
    <row r="111" spans="1:15" s="125" customFormat="1" ht="12.75" customHeight="1" outlineLevel="1">
      <c r="A111" s="28"/>
      <c r="B111" s="85"/>
      <c r="C111" s="149"/>
      <c r="E111" s="154"/>
      <c r="G111" s="149"/>
      <c r="H111" s="156"/>
      <c r="I111" s="11"/>
      <c r="J111" s="155"/>
      <c r="K111" s="155"/>
      <c r="L111" s="155"/>
      <c r="M111" s="155"/>
      <c r="N111" s="155"/>
      <c r="O111" s="155"/>
    </row>
    <row r="112" spans="1:15" s="125" customFormat="1" ht="12.75" customHeight="1" outlineLevel="1">
      <c r="A112" s="145"/>
      <c r="B112" s="85"/>
      <c r="C112" s="210"/>
      <c r="E112" s="150" t="str">
        <f xml:space="preserve"> InpActive!E$80</f>
        <v>Land sales dmmy - wholesale allowed return</v>
      </c>
      <c r="F112" s="215">
        <f xml:space="preserve"> InpActive!F$80</f>
        <v>0</v>
      </c>
      <c r="G112" s="150" t="str">
        <f xml:space="preserve"> InpActive!G$80</f>
        <v>%</v>
      </c>
      <c r="H112" s="150"/>
      <c r="I112" s="150"/>
      <c r="J112" s="215"/>
      <c r="K112" s="215"/>
      <c r="L112" s="215"/>
      <c r="M112" s="215"/>
      <c r="N112" s="215"/>
      <c r="O112" s="215"/>
    </row>
    <row r="113" spans="1:15" s="125" customFormat="1" ht="12.75" customHeight="1" outlineLevel="1">
      <c r="A113" s="28"/>
      <c r="B113" s="85"/>
      <c r="C113" s="210"/>
      <c r="E113" s="218" t="str">
        <f xml:space="preserve"> Time!E$10</f>
        <v>Model column counter</v>
      </c>
      <c r="F113" s="218">
        <f xml:space="preserve"> Time!F$10</f>
        <v>0</v>
      </c>
      <c r="G113" s="218" t="str">
        <f xml:space="preserve"> Time!G$10</f>
        <v>counter</v>
      </c>
      <c r="H113" s="218">
        <f xml:space="preserve"> Time!H$10</f>
        <v>0</v>
      </c>
      <c r="I113" s="218"/>
      <c r="J113" s="219">
        <f xml:space="preserve"> Time!J$10</f>
        <v>1</v>
      </c>
      <c r="K113" s="219">
        <f xml:space="preserve"> Time!K$10</f>
        <v>2</v>
      </c>
      <c r="L113" s="219">
        <f xml:space="preserve"> Time!L$10</f>
        <v>3</v>
      </c>
      <c r="M113" s="219">
        <f xml:space="preserve"> Time!M$10</f>
        <v>4</v>
      </c>
      <c r="N113" s="219">
        <f xml:space="preserve"> Time!N$10</f>
        <v>5</v>
      </c>
      <c r="O113" s="219">
        <f xml:space="preserve"> Time!O$10</f>
        <v>6</v>
      </c>
    </row>
    <row r="114" spans="1:15" s="125" customFormat="1" ht="12.75" customHeight="1" outlineLevel="1">
      <c r="A114" s="28"/>
      <c r="B114" s="85"/>
      <c r="C114" s="210"/>
      <c r="E114" s="211" t="s">
        <v>398</v>
      </c>
      <c r="G114" s="210" t="s">
        <v>374</v>
      </c>
      <c r="H114" s="11"/>
      <c r="I114" s="11"/>
      <c r="J114" s="240">
        <f xml:space="preserve"> ( 1 + $F$112 ) ^ ( $O$113 - J113 )</f>
        <v>1</v>
      </c>
      <c r="K114" s="240">
        <f t="shared" ref="K114:O114" si="29" xml:space="preserve"> ( 1 + $F$112 ) ^ ( $O$113 - K113 )</f>
        <v>1</v>
      </c>
      <c r="L114" s="240">
        <f t="shared" si="29"/>
        <v>1</v>
      </c>
      <c r="M114" s="240">
        <f t="shared" si="29"/>
        <v>1</v>
      </c>
      <c r="N114" s="240">
        <f t="shared" si="29"/>
        <v>1</v>
      </c>
      <c r="O114" s="240">
        <f t="shared" si="29"/>
        <v>1</v>
      </c>
    </row>
    <row r="115" spans="1:15" s="125" customFormat="1" ht="12.75" customHeight="1" outlineLevel="1">
      <c r="A115" s="28"/>
      <c r="B115" s="85"/>
      <c r="C115" s="149"/>
      <c r="E115" s="154"/>
      <c r="G115" s="149"/>
      <c r="H115" s="156"/>
      <c r="I115" s="11"/>
      <c r="J115" s="155"/>
      <c r="K115" s="155"/>
      <c r="L115" s="155"/>
      <c r="M115" s="155"/>
      <c r="N115" s="155"/>
      <c r="O115" s="155"/>
    </row>
    <row r="116" spans="1:15" s="125" customFormat="1" ht="12.75" customHeight="1" outlineLevel="1">
      <c r="A116" s="28"/>
      <c r="B116" s="85"/>
      <c r="C116" s="210"/>
      <c r="E116" s="213" t="str">
        <f t="shared" ref="E116:O116" si="30" xml:space="preserve"> E$110</f>
        <v>Dmmy: Customers’ share of net proceeds from disposals of interest in land (2017-18 prices)</v>
      </c>
      <c r="F116" s="125">
        <f t="shared" si="30"/>
        <v>0</v>
      </c>
      <c r="G116" s="213" t="str">
        <f t="shared" si="30"/>
        <v>£m</v>
      </c>
      <c r="H116" s="156">
        <f t="shared" si="30"/>
        <v>0</v>
      </c>
      <c r="I116" s="11">
        <f t="shared" si="30"/>
        <v>0</v>
      </c>
      <c r="J116" s="217" t="str">
        <f t="shared" si="30"/>
        <v/>
      </c>
      <c r="K116" s="217">
        <f t="shared" si="30"/>
        <v>0</v>
      </c>
      <c r="L116" s="217">
        <f t="shared" si="30"/>
        <v>0</v>
      </c>
      <c r="M116" s="217">
        <f t="shared" si="30"/>
        <v>0</v>
      </c>
      <c r="N116" s="217">
        <f t="shared" si="30"/>
        <v>0</v>
      </c>
      <c r="O116" s="217">
        <f t="shared" si="30"/>
        <v>0</v>
      </c>
    </row>
    <row r="117" spans="1:15" s="125" customFormat="1" ht="12.75" customHeight="1" outlineLevel="1">
      <c r="A117" s="28"/>
      <c r="B117" s="85"/>
      <c r="C117" s="210"/>
      <c r="E117" s="211" t="str">
        <f t="shared" ref="E117:O117" si="31" xml:space="preserve"> E$114</f>
        <v>Dmmy: PV discount factor (aka Time value of money factor)</v>
      </c>
      <c r="F117" s="125">
        <f t="shared" si="31"/>
        <v>0</v>
      </c>
      <c r="G117" s="210" t="str">
        <f t="shared" si="31"/>
        <v>Factor</v>
      </c>
      <c r="H117" s="11">
        <f t="shared" si="31"/>
        <v>0</v>
      </c>
      <c r="I117" s="11">
        <f t="shared" si="31"/>
        <v>0</v>
      </c>
      <c r="J117" s="240">
        <f t="shared" si="31"/>
        <v>1</v>
      </c>
      <c r="K117" s="240">
        <f t="shared" si="31"/>
        <v>1</v>
      </c>
      <c r="L117" s="240">
        <f t="shared" si="31"/>
        <v>1</v>
      </c>
      <c r="M117" s="240">
        <f t="shared" si="31"/>
        <v>1</v>
      </c>
      <c r="N117" s="240">
        <f t="shared" si="31"/>
        <v>1</v>
      </c>
      <c r="O117" s="240">
        <f t="shared" si="31"/>
        <v>1</v>
      </c>
    </row>
    <row r="118" spans="1:15" s="125" customFormat="1" ht="12.75" customHeight="1" outlineLevel="1">
      <c r="A118" s="28"/>
      <c r="B118" s="85"/>
      <c r="C118" s="210"/>
      <c r="E118" s="218" t="str">
        <f xml:space="preserve"> Time!E$10</f>
        <v>Model column counter</v>
      </c>
      <c r="F118" s="218">
        <f xml:space="preserve"> Time!F$10</f>
        <v>0</v>
      </c>
      <c r="G118" s="218" t="str">
        <f xml:space="preserve"> Time!G$10</f>
        <v>counter</v>
      </c>
      <c r="H118" s="218">
        <f xml:space="preserve"> Time!H$10</f>
        <v>0</v>
      </c>
      <c r="I118" s="218"/>
      <c r="J118" s="219">
        <f xml:space="preserve"> Time!J$10</f>
        <v>1</v>
      </c>
      <c r="K118" s="219">
        <f xml:space="preserve"> Time!K$10</f>
        <v>2</v>
      </c>
      <c r="L118" s="219">
        <f xml:space="preserve"> Time!L$10</f>
        <v>3</v>
      </c>
      <c r="M118" s="219">
        <f xml:space="preserve"> Time!M$10</f>
        <v>4</v>
      </c>
      <c r="N118" s="219">
        <f xml:space="preserve"> Time!N$10</f>
        <v>5</v>
      </c>
      <c r="O118" s="219">
        <f xml:space="preserve"> Time!O$10</f>
        <v>6</v>
      </c>
    </row>
    <row r="119" spans="1:15" s="125" customFormat="1" ht="12.75" customHeight="1" outlineLevel="1">
      <c r="A119" s="28"/>
      <c r="B119" s="85"/>
      <c r="C119" s="149"/>
      <c r="E119" s="243" t="s">
        <v>399</v>
      </c>
      <c r="G119" s="210" t="s">
        <v>88</v>
      </c>
      <c r="H119" s="156">
        <f xml:space="preserve"> SUM(J119:O119)</f>
        <v>0</v>
      </c>
      <c r="I119" s="11"/>
      <c r="J119" s="240" t="str">
        <f xml:space="preserve"> IF( J118 = 1, "", J116 * J117 )</f>
        <v/>
      </c>
      <c r="K119" s="240">
        <f t="shared" ref="K119:O119" si="32" xml:space="preserve"> IF( K118 = 1, "", K116 * K117 )</f>
        <v>0</v>
      </c>
      <c r="L119" s="240">
        <f t="shared" si="32"/>
        <v>0</v>
      </c>
      <c r="M119" s="240">
        <f t="shared" si="32"/>
        <v>0</v>
      </c>
      <c r="N119" s="240">
        <f t="shared" si="32"/>
        <v>0</v>
      </c>
      <c r="O119" s="240">
        <f t="shared" si="32"/>
        <v>0</v>
      </c>
    </row>
    <row r="120" spans="1:15" s="125" customFormat="1" ht="12.75" customHeight="1" outlineLevel="1">
      <c r="A120" s="28"/>
      <c r="B120" s="85"/>
      <c r="C120" s="149"/>
      <c r="E120" s="154"/>
      <c r="G120" s="149"/>
      <c r="H120" s="156"/>
      <c r="I120" s="11"/>
      <c r="J120" s="155"/>
      <c r="K120" s="155"/>
      <c r="L120" s="155"/>
      <c r="M120" s="155"/>
      <c r="N120" s="155"/>
      <c r="O120" s="155"/>
    </row>
    <row r="121" spans="1:15" s="125" customFormat="1" ht="12.75" customHeight="1" outlineLevel="1">
      <c r="A121" s="28"/>
      <c r="B121" s="85"/>
      <c r="C121" s="149"/>
      <c r="E121" s="250" t="str">
        <f t="shared" ref="E121:O121" si="33" xml:space="preserve"> E$119</f>
        <v>Dmmy: PV effect of customers’ share of proceeds from disposals of interest in land (Real 2017-18 CPIH - NPV adjusted)</v>
      </c>
      <c r="F121" s="250">
        <f t="shared" si="33"/>
        <v>0</v>
      </c>
      <c r="G121" s="250" t="str">
        <f t="shared" si="33"/>
        <v>£m</v>
      </c>
      <c r="H121" s="250">
        <f t="shared" si="33"/>
        <v>0</v>
      </c>
      <c r="I121" s="250">
        <f t="shared" si="33"/>
        <v>0</v>
      </c>
      <c r="J121" s="250" t="str">
        <f t="shared" si="33"/>
        <v/>
      </c>
      <c r="K121" s="250">
        <f t="shared" si="33"/>
        <v>0</v>
      </c>
      <c r="L121" s="250">
        <f t="shared" si="33"/>
        <v>0</v>
      </c>
      <c r="M121" s="250">
        <f t="shared" si="33"/>
        <v>0</v>
      </c>
      <c r="N121" s="250">
        <f t="shared" si="33"/>
        <v>0</v>
      </c>
      <c r="O121" s="250">
        <f t="shared" si="33"/>
        <v>0</v>
      </c>
    </row>
    <row r="122" spans="1:15" s="125" customFormat="1" ht="12.75" customHeight="1" outlineLevel="1">
      <c r="A122" s="168" t="s">
        <v>400</v>
      </c>
      <c r="B122" s="85"/>
      <c r="C122" s="149"/>
      <c r="E122" s="244" t="s">
        <v>401</v>
      </c>
      <c r="F122" s="158">
        <f xml:space="preserve"> - SUM( K121:O121 )</f>
        <v>0</v>
      </c>
      <c r="G122" s="321" t="s">
        <v>88</v>
      </c>
      <c r="H122" s="156"/>
      <c r="I122" s="11"/>
      <c r="J122" s="155"/>
      <c r="K122" s="155"/>
      <c r="L122" s="155"/>
      <c r="M122" s="155"/>
      <c r="N122" s="155"/>
      <c r="O122" s="155"/>
    </row>
    <row r="123" spans="1:15" s="125" customFormat="1" ht="12.75" customHeight="1" outlineLevel="1">
      <c r="A123" s="28"/>
      <c r="B123" s="85"/>
      <c r="C123" s="149"/>
      <c r="E123" s="244"/>
      <c r="F123" s="158"/>
      <c r="G123" s="321"/>
      <c r="H123" s="156"/>
      <c r="I123" s="11"/>
      <c r="J123" s="155"/>
      <c r="K123" s="155"/>
      <c r="L123" s="155"/>
      <c r="M123" s="155"/>
      <c r="N123" s="155"/>
      <c r="O123" s="155"/>
    </row>
    <row r="124" spans="1:15" s="125" customFormat="1" ht="12.75" customHeight="1" outlineLevel="1">
      <c r="A124" s="28"/>
      <c r="B124" s="85"/>
      <c r="C124" s="149"/>
      <c r="E124" s="251" t="str">
        <f t="shared" ref="E124:O124" si="34" xml:space="preserve"> E$122</f>
        <v>Dmmy: NPV effect of customers' share of net proceeds from disposals of interest in land - Real 2017-18 CPIH - NPV adjusted</v>
      </c>
      <c r="F124" s="251">
        <f t="shared" si="34"/>
        <v>0</v>
      </c>
      <c r="G124" s="251" t="str">
        <f t="shared" si="34"/>
        <v>£m</v>
      </c>
      <c r="H124" s="251">
        <f t="shared" si="34"/>
        <v>0</v>
      </c>
      <c r="I124" s="251">
        <f t="shared" si="34"/>
        <v>0</v>
      </c>
      <c r="J124" s="251">
        <f t="shared" si="34"/>
        <v>0</v>
      </c>
      <c r="K124" s="251">
        <f t="shared" si="34"/>
        <v>0</v>
      </c>
      <c r="L124" s="251">
        <f t="shared" si="34"/>
        <v>0</v>
      </c>
      <c r="M124" s="251">
        <f t="shared" si="34"/>
        <v>0</v>
      </c>
      <c r="N124" s="251">
        <f t="shared" si="34"/>
        <v>0</v>
      </c>
      <c r="O124" s="251">
        <f t="shared" si="34"/>
        <v>0</v>
      </c>
    </row>
    <row r="125" spans="1:15" s="125" customFormat="1" ht="12.75" customHeight="1" outlineLevel="1">
      <c r="A125" s="28"/>
      <c r="B125" s="85"/>
      <c r="C125" s="245"/>
      <c r="E125" s="214" t="str">
        <f xml:space="preserve"> Indexation!E$22</f>
        <v>CPIH 2017-18 FYA - Base Year</v>
      </c>
      <c r="F125" s="247">
        <f xml:space="preserve"> Indexation!F$22</f>
        <v>104.21666666666665</v>
      </c>
      <c r="G125" s="214" t="str">
        <f xml:space="preserve"> Indexation!G$22</f>
        <v>Index</v>
      </c>
      <c r="H125" s="214"/>
      <c r="I125" s="214"/>
      <c r="J125" s="214"/>
      <c r="K125" s="214"/>
      <c r="L125" s="214"/>
      <c r="M125" s="214"/>
      <c r="N125" s="214"/>
      <c r="O125" s="214"/>
    </row>
    <row r="126" spans="1:15" s="125" customFormat="1" ht="12.75" customHeight="1" outlineLevel="1">
      <c r="A126" s="28"/>
      <c r="B126" s="85"/>
      <c r="C126" s="245"/>
      <c r="E126" s="214" t="str">
        <f xml:space="preserve"> Indexation!E$37</f>
        <v>CPIH 2022-23 FYA - Base Year</v>
      </c>
      <c r="F126" s="247">
        <f xml:space="preserve"> Indexation!F$37</f>
        <v>123.04166666666664</v>
      </c>
      <c r="G126" s="214" t="str">
        <f xml:space="preserve"> Indexation!G$37</f>
        <v>Index</v>
      </c>
      <c r="H126" s="214"/>
      <c r="I126" s="214"/>
      <c r="J126" s="214"/>
      <c r="K126" s="214"/>
      <c r="L126" s="214"/>
      <c r="M126" s="214"/>
      <c r="N126" s="214"/>
      <c r="O126" s="214"/>
    </row>
    <row r="127" spans="1:15" s="160" customFormat="1" ht="12.75" customHeight="1" outlineLevel="1">
      <c r="A127" s="168" t="s">
        <v>402</v>
      </c>
      <c r="B127" s="220"/>
      <c r="C127" s="248"/>
      <c r="D127" s="322"/>
      <c r="E127" s="244" t="s">
        <v>403</v>
      </c>
      <c r="F127" s="249">
        <f xml:space="preserve"> F124 / F125 * F126</f>
        <v>0</v>
      </c>
      <c r="G127" s="321" t="s">
        <v>88</v>
      </c>
      <c r="H127" s="159"/>
      <c r="I127" s="159"/>
      <c r="J127" s="323"/>
      <c r="K127" s="323"/>
      <c r="L127" s="323"/>
      <c r="M127" s="323"/>
      <c r="N127" s="323"/>
      <c r="O127" s="323"/>
    </row>
    <row r="128" spans="1:15" s="125" customFormat="1" ht="12.75" customHeight="1">
      <c r="A128" s="145"/>
      <c r="B128" s="85"/>
      <c r="C128" s="149"/>
      <c r="E128" s="28"/>
      <c r="G128" s="149"/>
      <c r="H128" s="146"/>
      <c r="I128" s="28"/>
      <c r="J128" s="147"/>
      <c r="K128" s="147"/>
      <c r="L128" s="147"/>
      <c r="M128" s="147"/>
      <c r="N128" s="147"/>
      <c r="O128" s="147"/>
    </row>
    <row r="129" spans="1:15">
      <c r="C129" s="20"/>
    </row>
    <row r="130" spans="1:15" s="15" customFormat="1">
      <c r="A130" s="120" t="s">
        <v>147</v>
      </c>
      <c r="B130" s="120"/>
      <c r="C130" s="91"/>
      <c r="D130" s="91"/>
      <c r="E130" s="90"/>
      <c r="F130" s="92"/>
      <c r="G130" s="120"/>
      <c r="H130" s="120"/>
      <c r="I130" s="161"/>
      <c r="J130" s="120"/>
      <c r="K130" s="120"/>
      <c r="L130" s="120"/>
      <c r="M130" s="120"/>
      <c r="N130" s="120"/>
      <c r="O130"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CCFF"/>
    <outlinePr summaryBelow="0" summaryRight="0"/>
    <pageSetUpPr autoPageBreaks="0" fitToPage="1"/>
  </sheetPr>
  <dimension ref="A1:O27"/>
  <sheetViews>
    <sheetView zoomScale="70" zoomScaleNormal="70" workbookViewId="0">
      <pane ySplit="5" topLeftCell="A6" activePane="bottomLeft" state="frozen"/>
      <selection pane="bottomLeft" activeCell="F12" sqref="F12"/>
    </sheetView>
  </sheetViews>
  <sheetFormatPr defaultColWidth="0" defaultRowHeight="13.2"/>
  <cols>
    <col min="1" max="1" width="24.109375" style="21" customWidth="1"/>
    <col min="2" max="2" width="1.44140625" style="21" customWidth="1"/>
    <col min="3" max="3" width="1.44140625" style="60" customWidth="1"/>
    <col min="4" max="4" width="1.44140625" style="20" customWidth="1"/>
    <col min="5" max="5" width="128.5546875" style="20" bestFit="1" customWidth="1"/>
    <col min="6" max="6" width="12.5546875" style="20" bestFit="1" customWidth="1"/>
    <col min="7" max="7" width="12.5546875" style="20" customWidth="1"/>
    <col min="8" max="8" width="15.109375" style="20" customWidth="1"/>
    <col min="9" max="9" width="2.5546875" style="20" customWidth="1"/>
    <col min="10" max="15" width="12.5546875" style="20" customWidth="1"/>
    <col min="16" max="16384" width="0" style="61" hidden="1"/>
  </cols>
  <sheetData>
    <row r="1" spans="1:15" ht="24.6">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233</v>
      </c>
      <c r="G5" s="34" t="s">
        <v>176</v>
      </c>
      <c r="H5" s="80" t="s">
        <v>234</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404</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405</v>
      </c>
      <c r="C9" s="61"/>
      <c r="D9" s="61"/>
      <c r="E9" s="27"/>
      <c r="F9" s="27"/>
      <c r="G9" s="27"/>
      <c r="H9" s="146"/>
      <c r="I9" s="28"/>
      <c r="J9" s="28"/>
      <c r="K9" s="28"/>
      <c r="L9" s="28"/>
      <c r="M9" s="28"/>
      <c r="N9" s="28"/>
    </row>
    <row r="10" spans="1:15" s="125" customFormat="1" ht="12.75" customHeight="1">
      <c r="A10" s="145"/>
      <c r="B10" s="241"/>
      <c r="C10" s="61"/>
      <c r="D10" s="61"/>
      <c r="E10" s="27"/>
      <c r="F10" s="27"/>
      <c r="G10" s="27"/>
      <c r="H10" s="146"/>
      <c r="I10" s="28"/>
      <c r="J10" s="28"/>
      <c r="K10" s="28"/>
      <c r="L10" s="28"/>
      <c r="M10" s="28"/>
      <c r="N10" s="28"/>
    </row>
    <row r="11" spans="1:15" s="145" customFormat="1" ht="12.75" customHeight="1">
      <c r="A11" s="310" t="str">
        <f>Calc!A32</f>
        <v>C_LS010_PR19CMI002</v>
      </c>
      <c r="B11" s="150">
        <f>Calc!B32</f>
        <v>0</v>
      </c>
      <c r="C11" s="150">
        <f>Calc!C32</f>
        <v>0</v>
      </c>
      <c r="D11" s="150">
        <f>Calc!D32</f>
        <v>0</v>
      </c>
      <c r="E11" s="150" t="str">
        <f>Calc!E32</f>
        <v>Water resources: NPV effect of customers' share of net proceeds from disposals of interest in land - Real 2017-18 CPIH - NPV adjusted</v>
      </c>
      <c r="F11" s="150">
        <f>Calc!F32</f>
        <v>0</v>
      </c>
      <c r="G11" s="150" t="str">
        <f>Calc!G32</f>
        <v>£m</v>
      </c>
      <c r="H11" s="150"/>
      <c r="I11" s="150"/>
      <c r="J11" s="152"/>
      <c r="K11" s="152"/>
      <c r="L11" s="152"/>
      <c r="M11" s="152"/>
      <c r="N11" s="152"/>
      <c r="O11" s="152"/>
    </row>
    <row r="12" spans="1:15" s="145" customFormat="1" ht="12.75" customHeight="1">
      <c r="A12" s="310" t="str">
        <f>Calc!A62</f>
        <v>C_LS011_PR19CMI002</v>
      </c>
      <c r="B12" s="150">
        <f>Calc!B62</f>
        <v>0</v>
      </c>
      <c r="C12" s="150">
        <f>Calc!C62</f>
        <v>0</v>
      </c>
      <c r="D12" s="150">
        <f>Calc!D62</f>
        <v>0</v>
      </c>
      <c r="E12" s="150" t="str">
        <f>Calc!E62</f>
        <v>Water network: NPV effect of customers' share of net proceeds from disposals of interest in land - Real 2017-18 CPIH - NPV adjusted</v>
      </c>
      <c r="F12" s="150">
        <f>Calc!F62</f>
        <v>-0.65182628947583832</v>
      </c>
      <c r="G12" s="150" t="str">
        <f>Calc!G62</f>
        <v>£m</v>
      </c>
      <c r="H12" s="150"/>
      <c r="I12" s="150"/>
      <c r="J12" s="152"/>
      <c r="K12" s="152"/>
      <c r="L12" s="152"/>
      <c r="M12" s="152"/>
      <c r="N12" s="152"/>
      <c r="O12" s="152"/>
    </row>
    <row r="13" spans="1:15" s="145" customFormat="1" ht="12.75" customHeight="1">
      <c r="A13" s="310" t="str">
        <f>Calc!A92</f>
        <v>C_LS012_PR19CMI002</v>
      </c>
      <c r="B13" s="150">
        <f>Calc!B92</f>
        <v>0</v>
      </c>
      <c r="C13" s="150">
        <f>Calc!C92</f>
        <v>0</v>
      </c>
      <c r="D13" s="150">
        <f>Calc!D92</f>
        <v>0</v>
      </c>
      <c r="E13" s="150" t="str">
        <f>Calc!E92</f>
        <v>Wastewater: NPV effect of customers' share of net proceeds from disposals of interest in land - Real 2017-18 CPIH - NPV adjusted</v>
      </c>
      <c r="F13" s="150">
        <f>Calc!F92</f>
        <v>0</v>
      </c>
      <c r="G13" s="150" t="str">
        <f>Calc!G92</f>
        <v>£m</v>
      </c>
      <c r="H13" s="150"/>
      <c r="I13" s="150"/>
      <c r="J13" s="152"/>
      <c r="K13" s="152"/>
      <c r="L13" s="152"/>
      <c r="M13" s="152"/>
      <c r="N13" s="152"/>
      <c r="O13" s="152"/>
    </row>
    <row r="14" spans="1:15" s="145" customFormat="1" ht="12.75" customHeight="1">
      <c r="A14" s="310" t="str">
        <f>Calc!A122</f>
        <v>C_LS013_PR19CMI002</v>
      </c>
      <c r="B14" s="150">
        <f>Calc!B122</f>
        <v>0</v>
      </c>
      <c r="C14" s="150">
        <f>Calc!C122</f>
        <v>0</v>
      </c>
      <c r="D14" s="150">
        <f>Calc!D122</f>
        <v>0</v>
      </c>
      <c r="E14" s="150" t="str">
        <f>Calc!E122</f>
        <v>Dmmy: NPV effect of customers' share of net proceeds from disposals of interest in land - Real 2017-18 CPIH - NPV adjusted</v>
      </c>
      <c r="F14" s="150">
        <f>Calc!F122</f>
        <v>0</v>
      </c>
      <c r="G14" s="150" t="str">
        <f>Calc!G122</f>
        <v>£m</v>
      </c>
      <c r="H14" s="150"/>
      <c r="I14" s="150"/>
      <c r="J14" s="152"/>
      <c r="K14" s="152"/>
      <c r="L14" s="152"/>
      <c r="M14" s="152"/>
      <c r="N14" s="152"/>
      <c r="O14" s="152"/>
    </row>
    <row r="15" spans="1:15" s="310" customFormat="1" ht="12.75" customHeight="1">
      <c r="A15" s="307"/>
      <c r="B15" s="308"/>
      <c r="C15" s="313"/>
      <c r="E15" s="243"/>
      <c r="F15" s="314"/>
      <c r="G15" s="309"/>
      <c r="H15" s="314"/>
      <c r="I15" s="311"/>
      <c r="J15" s="312"/>
      <c r="K15" s="312"/>
      <c r="L15" s="312"/>
      <c r="M15" s="312"/>
      <c r="N15" s="312"/>
      <c r="O15" s="312"/>
    </row>
    <row r="16" spans="1:15" s="310" customFormat="1" ht="12.75" customHeight="1">
      <c r="A16" s="307"/>
      <c r="B16" s="308"/>
      <c r="C16" s="313"/>
      <c r="E16" s="243"/>
      <c r="F16" s="314"/>
      <c r="G16" s="309"/>
      <c r="H16" s="314"/>
      <c r="I16" s="311"/>
      <c r="J16" s="312"/>
      <c r="K16" s="312"/>
      <c r="L16" s="312"/>
      <c r="M16" s="312"/>
      <c r="N16" s="312"/>
      <c r="O16" s="312"/>
    </row>
    <row r="17" spans="1:15" s="310" customFormat="1" ht="12.75" customHeight="1">
      <c r="B17" s="308"/>
      <c r="C17" s="316"/>
      <c r="E17" s="211"/>
      <c r="F17" s="317"/>
      <c r="G17" s="211"/>
      <c r="H17" s="211"/>
      <c r="I17" s="211"/>
      <c r="J17" s="211"/>
      <c r="K17" s="211"/>
      <c r="L17" s="211"/>
      <c r="M17" s="211"/>
      <c r="N17" s="211"/>
      <c r="O17" s="211"/>
    </row>
    <row r="18" spans="1:15" s="310" customFormat="1" ht="12.75" customHeight="1">
      <c r="B18" s="241" t="s">
        <v>406</v>
      </c>
      <c r="C18" s="316"/>
      <c r="E18" s="211"/>
      <c r="F18" s="318"/>
      <c r="G18" s="211"/>
      <c r="H18" s="211"/>
      <c r="I18" s="211"/>
      <c r="J18" s="211"/>
      <c r="K18" s="211"/>
      <c r="L18" s="211"/>
      <c r="M18" s="211"/>
      <c r="N18" s="211"/>
      <c r="O18" s="211"/>
    </row>
    <row r="19" spans="1:15" s="310" customFormat="1" ht="12.75" customHeight="1">
      <c r="B19" s="308"/>
      <c r="C19" s="316"/>
      <c r="E19" s="211"/>
      <c r="F19" s="318"/>
      <c r="G19" s="211"/>
      <c r="H19" s="211"/>
      <c r="I19" s="211"/>
      <c r="J19" s="211"/>
      <c r="K19" s="211"/>
      <c r="L19" s="211"/>
      <c r="M19" s="211"/>
      <c r="N19" s="211"/>
      <c r="O19" s="211"/>
    </row>
    <row r="20" spans="1:15" s="145" customFormat="1" ht="12.75" customHeight="1">
      <c r="A20" s="310" t="str">
        <f>Calc!A37</f>
        <v>C_LS014_PR19CMI002</v>
      </c>
      <c r="B20" s="150">
        <f>Calc!B37</f>
        <v>0</v>
      </c>
      <c r="C20" s="150">
        <f>Calc!C37</f>
        <v>0</v>
      </c>
      <c r="D20" s="150">
        <f>Calc!D37</f>
        <v>0</v>
      </c>
      <c r="E20" s="150" t="str">
        <f>Calc!E37</f>
        <v>Water resources: NPV effect of customers' share of net proceeds from disposals of interest in land - Real 2022-23 CPIH - NPV adjusted</v>
      </c>
      <c r="F20" s="150">
        <f>Calc!F37</f>
        <v>0</v>
      </c>
      <c r="G20" s="150" t="str">
        <f>Calc!G37</f>
        <v>£m</v>
      </c>
      <c r="H20" s="150"/>
      <c r="I20" s="150"/>
      <c r="J20" s="152"/>
      <c r="K20" s="152"/>
      <c r="L20" s="152"/>
      <c r="M20" s="152"/>
      <c r="N20" s="152"/>
      <c r="O20" s="152"/>
    </row>
    <row r="21" spans="1:15" s="145" customFormat="1" ht="12.75" customHeight="1">
      <c r="A21" s="310" t="str">
        <f>Calc!A67</f>
        <v>C_LS015_PR19CMI002</v>
      </c>
      <c r="B21" s="150">
        <f>Calc!B67</f>
        <v>0</v>
      </c>
      <c r="C21" s="150">
        <f>Calc!C67</f>
        <v>0</v>
      </c>
      <c r="D21" s="150">
        <f>Calc!D67</f>
        <v>0</v>
      </c>
      <c r="E21" s="150" t="str">
        <f>Calc!E67</f>
        <v>Water network: NPV effect of customers' share of net proceeds from disposals of interest in land - Real 2022-23 CPIH - NPV adjusted</v>
      </c>
      <c r="F21" s="150">
        <f>Calc!F67</f>
        <v>-0.76956782057498418</v>
      </c>
      <c r="G21" s="150" t="str">
        <f>Calc!G67</f>
        <v>£m</v>
      </c>
      <c r="H21" s="150"/>
      <c r="I21" s="150"/>
      <c r="J21" s="152"/>
      <c r="K21" s="152"/>
      <c r="L21" s="152"/>
      <c r="M21" s="152"/>
      <c r="N21" s="152"/>
      <c r="O21" s="152"/>
    </row>
    <row r="22" spans="1:15" s="145" customFormat="1" ht="12.75" customHeight="1">
      <c r="A22" s="310" t="str">
        <f>Calc!A97</f>
        <v>C_LS016_PR19CMI002</v>
      </c>
      <c r="B22" s="150">
        <f>Calc!B97</f>
        <v>0</v>
      </c>
      <c r="C22" s="150">
        <f>Calc!C97</f>
        <v>0</v>
      </c>
      <c r="D22" s="150">
        <f>Calc!D97</f>
        <v>0</v>
      </c>
      <c r="E22" s="150" t="str">
        <f>Calc!E97</f>
        <v>Wastewater: NPV effect of customers' share of net proceeds from disposals of interest in land - Real 2022-23 CPIH - NPV adjusted</v>
      </c>
      <c r="F22" s="150">
        <f>Calc!F97</f>
        <v>0</v>
      </c>
      <c r="G22" s="150" t="str">
        <f>Calc!G97</f>
        <v>£m</v>
      </c>
      <c r="H22" s="150"/>
      <c r="I22" s="150"/>
      <c r="J22" s="152"/>
      <c r="K22" s="152"/>
      <c r="L22" s="152"/>
      <c r="M22" s="152"/>
      <c r="N22" s="152"/>
      <c r="O22" s="152"/>
    </row>
    <row r="23" spans="1:15" s="145" customFormat="1" ht="12.75" customHeight="1">
      <c r="A23" s="310" t="str">
        <f>Calc!A127</f>
        <v>C_LS017_PR19CMI002</v>
      </c>
      <c r="B23" s="150">
        <f>Calc!B127</f>
        <v>0</v>
      </c>
      <c r="C23" s="150">
        <f>Calc!C127</f>
        <v>0</v>
      </c>
      <c r="D23" s="150">
        <f>Calc!D127</f>
        <v>0</v>
      </c>
      <c r="E23" s="150" t="str">
        <f>Calc!E127</f>
        <v>Dmmy: NPV effect of customers' share of net proceeds from disposals of interest in land - Real 2022-23 CPIH - NPV adjusted</v>
      </c>
      <c r="F23" s="150">
        <f>Calc!F127</f>
        <v>0</v>
      </c>
      <c r="G23" s="150" t="str">
        <f>Calc!G127</f>
        <v>£m</v>
      </c>
      <c r="H23" s="150"/>
      <c r="I23" s="150"/>
      <c r="J23" s="152"/>
      <c r="K23" s="152"/>
      <c r="L23" s="152"/>
      <c r="M23" s="152"/>
      <c r="N23" s="152"/>
      <c r="O23" s="152"/>
    </row>
    <row r="24" spans="1:15" s="310" customFormat="1" ht="12.75" customHeight="1">
      <c r="B24" s="308"/>
      <c r="C24" s="313"/>
      <c r="E24" s="243"/>
      <c r="F24" s="317"/>
      <c r="G24" s="309"/>
      <c r="H24" s="315"/>
    </row>
    <row r="25" spans="1:15" s="125" customFormat="1" ht="12.75" customHeight="1">
      <c r="A25" s="145"/>
      <c r="B25" s="85"/>
      <c r="C25" s="149"/>
      <c r="E25" s="28"/>
      <c r="G25" s="149"/>
      <c r="H25" s="146"/>
      <c r="I25" s="28"/>
      <c r="J25" s="147"/>
      <c r="K25" s="147"/>
      <c r="L25" s="147"/>
      <c r="M25" s="147"/>
      <c r="N25" s="147"/>
      <c r="O25" s="147"/>
    </row>
    <row r="26" spans="1:15">
      <c r="C26" s="20"/>
    </row>
    <row r="27" spans="1:15" s="15" customFormat="1">
      <c r="A27" s="120" t="s">
        <v>147</v>
      </c>
      <c r="B27" s="120"/>
      <c r="C27" s="91"/>
      <c r="D27" s="91"/>
      <c r="E27" s="90"/>
      <c r="F27" s="92"/>
      <c r="G27" s="120"/>
      <c r="H27" s="120"/>
      <c r="I27" s="161"/>
      <c r="J27" s="120"/>
      <c r="K27" s="120"/>
      <c r="L27" s="120"/>
      <c r="M27" s="120"/>
      <c r="N27" s="120"/>
      <c r="O27"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9CCFF"/>
    <pageSetUpPr fitToPage="1"/>
  </sheetPr>
  <dimension ref="A1:K44"/>
  <sheetViews>
    <sheetView zoomScale="70" zoomScaleNormal="70" workbookViewId="0">
      <pane ySplit="2" topLeftCell="A3" activePane="bottomLeft" state="frozen"/>
      <selection pane="bottomLeft"/>
    </sheetView>
  </sheetViews>
  <sheetFormatPr defaultColWidth="9.109375" defaultRowHeight="13.2"/>
  <cols>
    <col min="1" max="1" width="9" style="165" customWidth="1"/>
    <col min="2" max="2" width="32.88671875" style="164" bestFit="1" customWidth="1"/>
    <col min="3" max="3" width="124.5546875" style="165" bestFit="1" customWidth="1"/>
    <col min="4" max="4" width="4.88671875" style="165" bestFit="1" customWidth="1"/>
    <col min="5" max="5" width="17.88671875" style="165" customWidth="1"/>
    <col min="6" max="6" width="17.5546875" style="165" customWidth="1"/>
    <col min="7" max="11" width="18.109375" style="165" customWidth="1"/>
    <col min="12" max="12" width="15.44140625" style="165" bestFit="1" customWidth="1"/>
    <col min="13" max="16384" width="9.109375" style="165"/>
  </cols>
  <sheetData>
    <row r="1" spans="1:11">
      <c r="A1" s="163"/>
      <c r="C1" s="164" t="s">
        <v>407</v>
      </c>
    </row>
    <row r="2" spans="1:11" s="164" customFormat="1" ht="13.8">
      <c r="A2" s="164" t="s">
        <v>110</v>
      </c>
      <c r="B2" s="164" t="s">
        <v>174</v>
      </c>
      <c r="C2" s="164" t="s">
        <v>175</v>
      </c>
      <c r="D2" s="164" t="s">
        <v>176</v>
      </c>
      <c r="E2" s="164" t="s">
        <v>177</v>
      </c>
      <c r="F2" s="166" t="s">
        <v>180</v>
      </c>
      <c r="G2" s="166" t="s">
        <v>181</v>
      </c>
      <c r="H2" s="166" t="s">
        <v>182</v>
      </c>
      <c r="I2" s="166" t="s">
        <v>183</v>
      </c>
      <c r="J2" s="166" t="s">
        <v>184</v>
      </c>
      <c r="K2" s="166" t="s">
        <v>185</v>
      </c>
    </row>
    <row r="4" spans="1:11" s="167" customFormat="1">
      <c r="B4" s="168" t="s">
        <v>408</v>
      </c>
      <c r="C4" s="168" t="s">
        <v>187</v>
      </c>
      <c r="D4" s="168" t="s">
        <v>88</v>
      </c>
      <c r="E4" s="168" t="s">
        <v>188</v>
      </c>
      <c r="F4" s="168"/>
      <c r="G4" s="168">
        <f>F_InpActive!I4</f>
        <v>0</v>
      </c>
      <c r="H4" s="168">
        <f>F_InpActive!J4</f>
        <v>0</v>
      </c>
      <c r="I4" s="168">
        <f>F_InpActive!K4</f>
        <v>0</v>
      </c>
      <c r="J4" s="168">
        <f>F_InpActive!L4</f>
        <v>0</v>
      </c>
      <c r="K4" s="168">
        <f>F_InpActive!M4</f>
        <v>0</v>
      </c>
    </row>
    <row r="5" spans="1:11" s="167" customFormat="1">
      <c r="B5" s="168" t="s">
        <v>409</v>
      </c>
      <c r="C5" s="168" t="s">
        <v>190</v>
      </c>
      <c r="D5" s="168" t="s">
        <v>191</v>
      </c>
      <c r="E5" s="168" t="s">
        <v>188</v>
      </c>
      <c r="F5" s="169"/>
      <c r="G5" s="169">
        <f>F_InpActive!I5</f>
        <v>0</v>
      </c>
      <c r="H5" s="169">
        <f>F_InpActive!J5</f>
        <v>0</v>
      </c>
      <c r="I5" s="169">
        <f>F_InpActive!K5</f>
        <v>0</v>
      </c>
      <c r="J5" s="169">
        <f>F_InpActive!L5</f>
        <v>0</v>
      </c>
      <c r="K5" s="169">
        <f>F_InpActive!M5</f>
        <v>0</v>
      </c>
    </row>
    <row r="6" spans="1:11" s="167" customFormat="1">
      <c r="B6" s="168" t="s">
        <v>410</v>
      </c>
      <c r="C6" s="168" t="s">
        <v>193</v>
      </c>
      <c r="D6" s="168" t="s">
        <v>88</v>
      </c>
      <c r="E6" s="168" t="s">
        <v>188</v>
      </c>
      <c r="F6" s="168"/>
      <c r="G6" s="168">
        <f>F_InpActive!I6</f>
        <v>0</v>
      </c>
      <c r="H6" s="168">
        <f>F_InpActive!J6</f>
        <v>0</v>
      </c>
      <c r="I6" s="168">
        <f>F_InpActive!K6</f>
        <v>0</v>
      </c>
      <c r="J6" s="168">
        <f>F_InpActive!L6</f>
        <v>0</v>
      </c>
      <c r="K6" s="168">
        <f>F_InpActive!M6</f>
        <v>0</v>
      </c>
    </row>
    <row r="7" spans="1:11" s="167" customFormat="1">
      <c r="B7" s="168" t="s">
        <v>411</v>
      </c>
      <c r="C7" s="168" t="s">
        <v>195</v>
      </c>
      <c r="D7" s="168" t="s">
        <v>191</v>
      </c>
      <c r="E7" s="168" t="s">
        <v>188</v>
      </c>
      <c r="F7" s="169"/>
      <c r="G7" s="169">
        <f>F_InpActive!I7</f>
        <v>26.42248</v>
      </c>
      <c r="H7" s="169">
        <f>F_InpActive!J7</f>
        <v>1269.739</v>
      </c>
      <c r="I7" s="169">
        <f>F_InpActive!K7</f>
        <v>0</v>
      </c>
      <c r="J7" s="169">
        <f>F_InpActive!L7</f>
        <v>0</v>
      </c>
      <c r="K7" s="169">
        <f>F_InpActive!M7</f>
        <v>0</v>
      </c>
    </row>
    <row r="8" spans="1:11" s="167" customFormat="1">
      <c r="B8" s="168" t="s">
        <v>412</v>
      </c>
      <c r="C8" s="168" t="s">
        <v>197</v>
      </c>
      <c r="D8" s="168" t="s">
        <v>88</v>
      </c>
      <c r="E8" s="168" t="s">
        <v>188</v>
      </c>
      <c r="F8" s="168"/>
      <c r="G8" s="168">
        <f>F_InpActive!I8</f>
        <v>0</v>
      </c>
      <c r="H8" s="168">
        <f>F_InpActive!J8</f>
        <v>0</v>
      </c>
      <c r="I8" s="168">
        <f>F_InpActive!K8</f>
        <v>0</v>
      </c>
      <c r="J8" s="168">
        <f>F_InpActive!L8</f>
        <v>0</v>
      </c>
      <c r="K8" s="168">
        <f>F_InpActive!M8</f>
        <v>0</v>
      </c>
    </row>
    <row r="9" spans="1:11" s="167" customFormat="1">
      <c r="B9" s="168" t="s">
        <v>413</v>
      </c>
      <c r="C9" s="168" t="s">
        <v>199</v>
      </c>
      <c r="D9" s="168" t="s">
        <v>191</v>
      </c>
      <c r="E9" s="168" t="s">
        <v>188</v>
      </c>
      <c r="F9" s="169"/>
      <c r="G9" s="169">
        <f>F_InpActive!I9</f>
        <v>0</v>
      </c>
      <c r="H9" s="169">
        <f>F_InpActive!J9</f>
        <v>0</v>
      </c>
      <c r="I9" s="169">
        <f>F_InpActive!K9</f>
        <v>0</v>
      </c>
      <c r="J9" s="169">
        <f>F_InpActive!L9</f>
        <v>0</v>
      </c>
      <c r="K9" s="169">
        <f>F_InpActive!M9</f>
        <v>0</v>
      </c>
    </row>
    <row r="10" spans="1:11" s="167" customFormat="1">
      <c r="B10" s="168" t="s">
        <v>414</v>
      </c>
      <c r="C10" s="168" t="s">
        <v>201</v>
      </c>
      <c r="D10" s="168" t="s">
        <v>88</v>
      </c>
      <c r="E10" s="168" t="s">
        <v>188</v>
      </c>
      <c r="F10" s="168"/>
      <c r="G10" s="168">
        <f>F_InpActive!I10</f>
        <v>0</v>
      </c>
      <c r="H10" s="168">
        <f>F_InpActive!J10</f>
        <v>0</v>
      </c>
      <c r="I10" s="168">
        <f>F_InpActive!K10</f>
        <v>0</v>
      </c>
      <c r="J10" s="168">
        <f>F_InpActive!L10</f>
        <v>0</v>
      </c>
      <c r="K10" s="168">
        <f>F_InpActive!M10</f>
        <v>0</v>
      </c>
    </row>
    <row r="11" spans="1:11" s="167" customFormat="1">
      <c r="B11" s="168" t="s">
        <v>415</v>
      </c>
      <c r="C11" s="168" t="s">
        <v>203</v>
      </c>
      <c r="D11" s="168" t="s">
        <v>191</v>
      </c>
      <c r="E11" s="168" t="s">
        <v>188</v>
      </c>
      <c r="F11" s="169"/>
      <c r="G11" s="169">
        <f>F_InpActive!I11</f>
        <v>0</v>
      </c>
      <c r="H11" s="169">
        <f>F_InpActive!J11</f>
        <v>0</v>
      </c>
      <c r="I11" s="169">
        <f>F_InpActive!K11</f>
        <v>0</v>
      </c>
      <c r="J11" s="169">
        <f>F_InpActive!L11</f>
        <v>0</v>
      </c>
      <c r="K11" s="169">
        <f>F_InpActive!M11</f>
        <v>0</v>
      </c>
    </row>
    <row r="12" spans="1:11" s="167" customFormat="1">
      <c r="B12" s="168" t="s">
        <v>416</v>
      </c>
      <c r="C12" s="168" t="s">
        <v>205</v>
      </c>
      <c r="D12" s="168" t="s">
        <v>206</v>
      </c>
      <c r="E12" s="168" t="s">
        <v>188</v>
      </c>
      <c r="F12" s="226">
        <f>F_InpActive!H12</f>
        <v>107.6</v>
      </c>
      <c r="G12" s="226">
        <f>F_InpActive!I12</f>
        <v>108.6</v>
      </c>
      <c r="H12" s="226">
        <f>F_InpActive!J12</f>
        <v>110.4</v>
      </c>
      <c r="I12" s="226">
        <f>F_InpActive!K12</f>
        <v>119</v>
      </c>
      <c r="J12" s="226">
        <f>F_InpActive!L12</f>
        <v>128.30000000000001</v>
      </c>
      <c r="K12" s="226">
        <f>F_InpActive!M12</f>
        <v>132.19999999999999</v>
      </c>
    </row>
    <row r="13" spans="1:11" s="167" customFormat="1">
      <c r="B13" s="168" t="s">
        <v>417</v>
      </c>
      <c r="C13" s="168" t="s">
        <v>208</v>
      </c>
      <c r="D13" s="168" t="s">
        <v>206</v>
      </c>
      <c r="E13" s="168" t="s">
        <v>188</v>
      </c>
      <c r="F13" s="226">
        <f>F_InpActive!H13</f>
        <v>107.9</v>
      </c>
      <c r="G13" s="226">
        <f>F_InpActive!I13</f>
        <v>108.6</v>
      </c>
      <c r="H13" s="226">
        <f>F_InpActive!J13</f>
        <v>111</v>
      </c>
      <c r="I13" s="226">
        <f>F_InpActive!K13</f>
        <v>119.7</v>
      </c>
      <c r="J13" s="226">
        <f>F_InpActive!L13</f>
        <v>129.1</v>
      </c>
      <c r="K13" s="226">
        <f>F_InpActive!M13</f>
        <v>132.69999999999999</v>
      </c>
    </row>
    <row r="14" spans="1:11" s="167" customFormat="1">
      <c r="B14" s="168" t="s">
        <v>418</v>
      </c>
      <c r="C14" s="168" t="s">
        <v>210</v>
      </c>
      <c r="D14" s="168" t="s">
        <v>206</v>
      </c>
      <c r="E14" s="168" t="s">
        <v>188</v>
      </c>
      <c r="F14" s="226">
        <f>F_InpActive!H14</f>
        <v>107.9</v>
      </c>
      <c r="G14" s="226">
        <f>F_InpActive!I14</f>
        <v>108.8</v>
      </c>
      <c r="H14" s="226">
        <f>F_InpActive!J14</f>
        <v>111.4</v>
      </c>
      <c r="I14" s="226">
        <f>F_InpActive!K14</f>
        <v>120.5</v>
      </c>
      <c r="J14" s="226">
        <f>F_InpActive!L14</f>
        <v>129.4</v>
      </c>
      <c r="K14" s="226">
        <f>F_InpActive!M14</f>
        <v>133.30000000000001</v>
      </c>
    </row>
    <row r="15" spans="1:11" s="167" customFormat="1">
      <c r="B15" s="168" t="s">
        <v>419</v>
      </c>
      <c r="C15" s="168" t="s">
        <v>212</v>
      </c>
      <c r="D15" s="168" t="s">
        <v>206</v>
      </c>
      <c r="E15" s="168" t="s">
        <v>188</v>
      </c>
      <c r="F15" s="226">
        <f>F_InpActive!H15</f>
        <v>108</v>
      </c>
      <c r="G15" s="226">
        <f>F_InpActive!I15</f>
        <v>109.2</v>
      </c>
      <c r="H15" s="226">
        <f>F_InpActive!J15</f>
        <v>111.4</v>
      </c>
      <c r="I15" s="226">
        <f>F_InpActive!K15</f>
        <v>121.2</v>
      </c>
      <c r="J15" s="226">
        <f>F_InpActive!L15</f>
        <v>129</v>
      </c>
      <c r="K15" s="226">
        <f>F_InpActive!M15</f>
        <v>0</v>
      </c>
    </row>
    <row r="16" spans="1:11" s="167" customFormat="1">
      <c r="B16" s="168" t="s">
        <v>420</v>
      </c>
      <c r="C16" s="168" t="s">
        <v>214</v>
      </c>
      <c r="D16" s="168" t="s">
        <v>206</v>
      </c>
      <c r="E16" s="168" t="s">
        <v>188</v>
      </c>
      <c r="F16" s="226">
        <f>F_InpActive!H16</f>
        <v>108.3</v>
      </c>
      <c r="G16" s="226">
        <f>F_InpActive!I16</f>
        <v>108.8</v>
      </c>
      <c r="H16" s="226">
        <f>F_InpActive!J16</f>
        <v>112.1</v>
      </c>
      <c r="I16" s="226">
        <f>F_InpActive!K16</f>
        <v>121.8</v>
      </c>
      <c r="J16" s="226">
        <f>F_InpActive!L16</f>
        <v>129.4</v>
      </c>
      <c r="K16" s="226">
        <f>F_InpActive!M16</f>
        <v>0</v>
      </c>
    </row>
    <row r="17" spans="2:11" s="167" customFormat="1">
      <c r="B17" s="168" t="s">
        <v>421</v>
      </c>
      <c r="C17" s="168" t="s">
        <v>216</v>
      </c>
      <c r="D17" s="168" t="s">
        <v>206</v>
      </c>
      <c r="E17" s="168" t="s">
        <v>188</v>
      </c>
      <c r="F17" s="226">
        <f>F_InpActive!H17</f>
        <v>108.4</v>
      </c>
      <c r="G17" s="226">
        <f>F_InpActive!I17</f>
        <v>109.2</v>
      </c>
      <c r="H17" s="226">
        <f>F_InpActive!J17</f>
        <v>112.4</v>
      </c>
      <c r="I17" s="226">
        <f>F_InpActive!K17</f>
        <v>122.3</v>
      </c>
      <c r="J17" s="226">
        <f>F_InpActive!L17</f>
        <v>130.1</v>
      </c>
      <c r="K17" s="226">
        <f>F_InpActive!M17</f>
        <v>0</v>
      </c>
    </row>
    <row r="18" spans="2:11" s="167" customFormat="1">
      <c r="B18" s="168" t="s">
        <v>422</v>
      </c>
      <c r="C18" s="168" t="s">
        <v>218</v>
      </c>
      <c r="D18" s="168" t="s">
        <v>206</v>
      </c>
      <c r="E18" s="168" t="s">
        <v>188</v>
      </c>
      <c r="F18" s="226">
        <f>F_InpActive!H18</f>
        <v>108.3</v>
      </c>
      <c r="G18" s="226">
        <f>F_InpActive!I18</f>
        <v>109.2</v>
      </c>
      <c r="H18" s="226">
        <f>F_InpActive!J18</f>
        <v>113.4</v>
      </c>
      <c r="I18" s="226">
        <f>F_InpActive!K18</f>
        <v>124.3</v>
      </c>
      <c r="J18" s="226">
        <f>F_InpActive!L18</f>
        <v>130.19999999999999</v>
      </c>
      <c r="K18" s="226">
        <f>F_InpActive!M18</f>
        <v>0</v>
      </c>
    </row>
    <row r="19" spans="2:11" s="167" customFormat="1">
      <c r="B19" s="168" t="s">
        <v>423</v>
      </c>
      <c r="C19" s="168" t="s">
        <v>220</v>
      </c>
      <c r="D19" s="168" t="s">
        <v>206</v>
      </c>
      <c r="E19" s="168" t="s">
        <v>188</v>
      </c>
      <c r="F19" s="226">
        <f>F_InpActive!H19</f>
        <v>108.5</v>
      </c>
      <c r="G19" s="226">
        <f>F_InpActive!I19</f>
        <v>109.1</v>
      </c>
      <c r="H19" s="226">
        <f>F_InpActive!J19</f>
        <v>114.1</v>
      </c>
      <c r="I19" s="226">
        <f>F_InpActive!K19</f>
        <v>124.8</v>
      </c>
      <c r="J19" s="226">
        <f>F_InpActive!L19</f>
        <v>130</v>
      </c>
      <c r="K19" s="226">
        <f>F_InpActive!M19</f>
        <v>0</v>
      </c>
    </row>
    <row r="20" spans="2:11" s="167" customFormat="1">
      <c r="B20" s="168" t="s">
        <v>424</v>
      </c>
      <c r="C20" s="168" t="s">
        <v>222</v>
      </c>
      <c r="D20" s="168" t="s">
        <v>206</v>
      </c>
      <c r="E20" s="168" t="s">
        <v>188</v>
      </c>
      <c r="F20" s="226">
        <f>F_InpActive!H20</f>
        <v>108.5</v>
      </c>
      <c r="G20" s="226">
        <f>F_InpActive!I20</f>
        <v>109.4</v>
      </c>
      <c r="H20" s="226">
        <f>F_InpActive!J20</f>
        <v>114.7</v>
      </c>
      <c r="I20" s="226">
        <f>F_InpActive!K20</f>
        <v>125.3</v>
      </c>
      <c r="J20" s="226">
        <f>F_InpActive!L20</f>
        <v>130.5</v>
      </c>
      <c r="K20" s="226">
        <f>F_InpActive!M20</f>
        <v>0</v>
      </c>
    </row>
    <row r="21" spans="2:11" s="167" customFormat="1">
      <c r="B21" s="168" t="s">
        <v>425</v>
      </c>
      <c r="C21" s="168" t="s">
        <v>224</v>
      </c>
      <c r="D21" s="168" t="s">
        <v>206</v>
      </c>
      <c r="E21" s="168" t="s">
        <v>188</v>
      </c>
      <c r="F21" s="226">
        <f>F_InpActive!H21</f>
        <v>108.3</v>
      </c>
      <c r="G21" s="226">
        <f>F_InpActive!I21</f>
        <v>109.3</v>
      </c>
      <c r="H21" s="226">
        <f>F_InpActive!J21</f>
        <v>114.6</v>
      </c>
      <c r="I21" s="226">
        <f>F_InpActive!K21</f>
        <v>124.8</v>
      </c>
      <c r="J21" s="226">
        <f>F_InpActive!L21</f>
        <v>130</v>
      </c>
      <c r="K21" s="226">
        <f>F_InpActive!M21</f>
        <v>0</v>
      </c>
    </row>
    <row r="22" spans="2:11" s="167" customFormat="1">
      <c r="B22" s="168" t="s">
        <v>426</v>
      </c>
      <c r="C22" s="168" t="s">
        <v>226</v>
      </c>
      <c r="D22" s="168" t="s">
        <v>206</v>
      </c>
      <c r="E22" s="168" t="s">
        <v>188</v>
      </c>
      <c r="F22" s="226">
        <f>F_InpActive!H22</f>
        <v>108.6</v>
      </c>
      <c r="G22" s="226">
        <f>F_InpActive!I22</f>
        <v>109.4</v>
      </c>
      <c r="H22" s="226">
        <f>F_InpActive!J22</f>
        <v>115.4</v>
      </c>
      <c r="I22" s="226">
        <f>F_InpActive!K22</f>
        <v>126</v>
      </c>
      <c r="J22" s="226">
        <f>F_InpActive!L22</f>
        <v>130.80000000000001</v>
      </c>
      <c r="K22" s="226">
        <f>F_InpActive!M22</f>
        <v>0</v>
      </c>
    </row>
    <row r="23" spans="2:11" s="167" customFormat="1">
      <c r="B23" s="168" t="s">
        <v>427</v>
      </c>
      <c r="C23" s="168" t="s">
        <v>228</v>
      </c>
      <c r="D23" s="168" t="s">
        <v>206</v>
      </c>
      <c r="E23" s="168" t="s">
        <v>188</v>
      </c>
      <c r="F23" s="226">
        <f>F_InpActive!H23</f>
        <v>108.6</v>
      </c>
      <c r="G23" s="226">
        <f>F_InpActive!I23</f>
        <v>109.7</v>
      </c>
      <c r="H23" s="226">
        <f>F_InpActive!J23</f>
        <v>116.5</v>
      </c>
      <c r="I23" s="226">
        <f>F_InpActive!K23</f>
        <v>126.8</v>
      </c>
      <c r="J23" s="226">
        <f>F_InpActive!L23</f>
        <v>131.6</v>
      </c>
      <c r="K23" s="226">
        <f>F_InpActive!M23</f>
        <v>0</v>
      </c>
    </row>
    <row r="24" spans="2:11" s="221" customFormat="1">
      <c r="B24" s="168" t="s">
        <v>265</v>
      </c>
      <c r="C24" s="168" t="s">
        <v>266</v>
      </c>
      <c r="D24" s="168" t="s">
        <v>267</v>
      </c>
      <c r="E24" s="171" t="s">
        <v>188</v>
      </c>
      <c r="F24" s="170"/>
      <c r="G24" s="170">
        <f>InpActive!$F$36</f>
        <v>2.92E-2</v>
      </c>
      <c r="H24" s="170">
        <f>InpActive!$F$36</f>
        <v>2.92E-2</v>
      </c>
      <c r="I24" s="170">
        <f>InpActive!$F$36</f>
        <v>2.92E-2</v>
      </c>
      <c r="J24" s="170">
        <f>InpActive!$F$36</f>
        <v>2.92E-2</v>
      </c>
      <c r="K24" s="170">
        <f>InpActive!$F$36</f>
        <v>2.92E-2</v>
      </c>
    </row>
    <row r="25" spans="2:11" s="221" customFormat="1">
      <c r="B25" s="168" t="s">
        <v>268</v>
      </c>
      <c r="C25" s="168" t="s">
        <v>269</v>
      </c>
      <c r="D25" s="168" t="s">
        <v>267</v>
      </c>
      <c r="E25" s="171" t="s">
        <v>188</v>
      </c>
      <c r="F25" s="170"/>
      <c r="G25" s="170">
        <f>InpActive!$F$37</f>
        <v>2.92E-2</v>
      </c>
      <c r="H25" s="170">
        <f>InpActive!$F$37</f>
        <v>2.92E-2</v>
      </c>
      <c r="I25" s="170">
        <f>InpActive!$F$37</f>
        <v>2.92E-2</v>
      </c>
      <c r="J25" s="170">
        <f>InpActive!$F$37</f>
        <v>2.92E-2</v>
      </c>
      <c r="K25" s="170">
        <f>InpActive!$F$37</f>
        <v>2.92E-2</v>
      </c>
    </row>
    <row r="26" spans="2:11" s="221" customFormat="1">
      <c r="B26" s="168" t="s">
        <v>270</v>
      </c>
      <c r="C26" s="168" t="s">
        <v>271</v>
      </c>
      <c r="D26" s="168" t="s">
        <v>267</v>
      </c>
      <c r="E26" s="171" t="s">
        <v>188</v>
      </c>
      <c r="F26" s="170"/>
      <c r="G26" s="170">
        <f>InpActive!$F$38</f>
        <v>0</v>
      </c>
      <c r="H26" s="170">
        <f>InpActive!$F$38</f>
        <v>0</v>
      </c>
      <c r="I26" s="170">
        <f>InpActive!$F$38</f>
        <v>0</v>
      </c>
      <c r="J26" s="170">
        <f>InpActive!$F$38</f>
        <v>0</v>
      </c>
      <c r="K26" s="170">
        <f>InpActive!$F$38</f>
        <v>0</v>
      </c>
    </row>
    <row r="27" spans="2:11" s="221" customFormat="1">
      <c r="B27" s="168" t="s">
        <v>272</v>
      </c>
      <c r="C27" s="168" t="s">
        <v>273</v>
      </c>
      <c r="D27" s="168" t="s">
        <v>267</v>
      </c>
      <c r="E27" s="171" t="s">
        <v>188</v>
      </c>
      <c r="F27" s="170"/>
      <c r="G27" s="170">
        <f>InpActive!$F$39</f>
        <v>0</v>
      </c>
      <c r="H27" s="170">
        <f>InpActive!$F$39</f>
        <v>0</v>
      </c>
      <c r="I27" s="170">
        <f>InpActive!$F$39</f>
        <v>0</v>
      </c>
      <c r="J27" s="170">
        <f>InpActive!$F$39</f>
        <v>0</v>
      </c>
      <c r="K27" s="170">
        <f>InpActive!$F$39</f>
        <v>0</v>
      </c>
    </row>
    <row r="28" spans="2:11" s="221" customFormat="1">
      <c r="B28" s="168" t="s">
        <v>275</v>
      </c>
      <c r="C28" s="168" t="s">
        <v>276</v>
      </c>
      <c r="D28" s="168" t="s">
        <v>267</v>
      </c>
      <c r="E28" s="171" t="s">
        <v>188</v>
      </c>
      <c r="F28" s="170"/>
      <c r="G28" s="231">
        <f>InpActive!$F$42</f>
        <v>0.5</v>
      </c>
      <c r="H28" s="231">
        <f>InpActive!$F$42</f>
        <v>0.5</v>
      </c>
      <c r="I28" s="231">
        <f>InpActive!$F$42</f>
        <v>0.5</v>
      </c>
      <c r="J28" s="231">
        <f>InpActive!$F$42</f>
        <v>0.5</v>
      </c>
      <c r="K28" s="231">
        <f>InpActive!$F$42</f>
        <v>0.5</v>
      </c>
    </row>
    <row r="29" spans="2:11" s="221" customFormat="1">
      <c r="B29" s="168" t="s">
        <v>277</v>
      </c>
      <c r="C29" s="168" t="s">
        <v>278</v>
      </c>
      <c r="D29" s="168" t="s">
        <v>267</v>
      </c>
      <c r="E29" s="171" t="s">
        <v>188</v>
      </c>
      <c r="F29" s="170"/>
      <c r="G29" s="231">
        <f>InpActive!$F$43</f>
        <v>0.5</v>
      </c>
      <c r="H29" s="231">
        <f>InpActive!$F$43</f>
        <v>0.5</v>
      </c>
      <c r="I29" s="231">
        <f>InpActive!$F$43</f>
        <v>0.5</v>
      </c>
      <c r="J29" s="231">
        <f>InpActive!$F$43</f>
        <v>0.5</v>
      </c>
      <c r="K29" s="231">
        <f>InpActive!$F$43</f>
        <v>0.5</v>
      </c>
    </row>
    <row r="30" spans="2:11" s="221" customFormat="1">
      <c r="B30" s="168" t="s">
        <v>279</v>
      </c>
      <c r="C30" s="168" t="s">
        <v>280</v>
      </c>
      <c r="D30" s="168" t="s">
        <v>267</v>
      </c>
      <c r="E30" s="171" t="s">
        <v>188</v>
      </c>
      <c r="F30" s="170"/>
      <c r="G30" s="231">
        <f>InpActive!$F$44</f>
        <v>0.5</v>
      </c>
      <c r="H30" s="231">
        <f>InpActive!$F$44</f>
        <v>0.5</v>
      </c>
      <c r="I30" s="231">
        <f>InpActive!$F$44</f>
        <v>0.5</v>
      </c>
      <c r="J30" s="231">
        <f>InpActive!$F$44</f>
        <v>0.5</v>
      </c>
      <c r="K30" s="231">
        <f>InpActive!$F$44</f>
        <v>0.5</v>
      </c>
    </row>
    <row r="31" spans="2:11" s="221" customFormat="1">
      <c r="B31" s="168" t="s">
        <v>281</v>
      </c>
      <c r="C31" s="168" t="s">
        <v>282</v>
      </c>
      <c r="D31" s="168" t="s">
        <v>267</v>
      </c>
      <c r="E31" s="171" t="s">
        <v>188</v>
      </c>
      <c r="F31" s="170"/>
      <c r="G31" s="231">
        <f>InpActive!$F$45</f>
        <v>0.5</v>
      </c>
      <c r="H31" s="231">
        <f>InpActive!$F$45</f>
        <v>0.5</v>
      </c>
      <c r="I31" s="231">
        <f>InpActive!$F$45</f>
        <v>0.5</v>
      </c>
      <c r="J31" s="231">
        <f>InpActive!$F$45</f>
        <v>0.5</v>
      </c>
      <c r="K31" s="231">
        <f>InpActive!$F$45</f>
        <v>0.5</v>
      </c>
    </row>
    <row r="32" spans="2:11" s="167" customFormat="1">
      <c r="B32" s="168" t="s">
        <v>313</v>
      </c>
      <c r="C32" s="168" t="s">
        <v>314</v>
      </c>
      <c r="D32" s="168" t="s">
        <v>267</v>
      </c>
      <c r="E32" s="171" t="s">
        <v>188</v>
      </c>
      <c r="F32" s="170">
        <f>InpActive!J129</f>
        <v>0</v>
      </c>
      <c r="G32" s="170">
        <f>InpActive!K129</f>
        <v>0</v>
      </c>
      <c r="H32" s="170">
        <f>InpActive!L129</f>
        <v>0</v>
      </c>
      <c r="I32" s="170">
        <f>InpActive!M129</f>
        <v>0</v>
      </c>
      <c r="J32" s="170">
        <f>InpActive!N129</f>
        <v>0</v>
      </c>
      <c r="K32" s="170">
        <f>InpActive!O129</f>
        <v>1.55E-2</v>
      </c>
    </row>
    <row r="33" spans="1:11" s="167" customFormat="1">
      <c r="B33" s="168" t="s">
        <v>376</v>
      </c>
      <c r="C33" s="168" t="s">
        <v>377</v>
      </c>
      <c r="D33" s="168" t="s">
        <v>88</v>
      </c>
      <c r="E33" s="171" t="s">
        <v>188</v>
      </c>
      <c r="F33" s="170"/>
      <c r="G33" s="170"/>
      <c r="H33" s="170"/>
      <c r="I33" s="170"/>
      <c r="J33" s="170"/>
      <c r="K33" s="168">
        <f>Calc!F32</f>
        <v>0</v>
      </c>
    </row>
    <row r="34" spans="1:11" s="167" customFormat="1">
      <c r="B34" s="168" t="s">
        <v>384</v>
      </c>
      <c r="C34" s="168" t="s">
        <v>385</v>
      </c>
      <c r="D34" s="168" t="s">
        <v>88</v>
      </c>
      <c r="E34" s="171" t="s">
        <v>188</v>
      </c>
      <c r="F34" s="170"/>
      <c r="G34" s="170"/>
      <c r="H34" s="170"/>
      <c r="I34" s="170"/>
      <c r="J34" s="170"/>
      <c r="K34" s="168">
        <f>Calc!F62</f>
        <v>-0.65182628947583832</v>
      </c>
    </row>
    <row r="35" spans="1:11" s="167" customFormat="1">
      <c r="B35" s="168" t="s">
        <v>392</v>
      </c>
      <c r="C35" s="168" t="s">
        <v>393</v>
      </c>
      <c r="D35" s="168" t="s">
        <v>88</v>
      </c>
      <c r="E35" s="171" t="s">
        <v>188</v>
      </c>
      <c r="F35" s="170"/>
      <c r="G35" s="170"/>
      <c r="H35" s="170"/>
      <c r="I35" s="170"/>
      <c r="J35" s="170"/>
      <c r="K35" s="168">
        <f>Calc!F92</f>
        <v>0</v>
      </c>
    </row>
    <row r="36" spans="1:11" s="167" customFormat="1">
      <c r="B36" s="168" t="s">
        <v>400</v>
      </c>
      <c r="C36" s="168" t="s">
        <v>401</v>
      </c>
      <c r="D36" s="168" t="s">
        <v>88</v>
      </c>
      <c r="E36" s="171" t="s">
        <v>188</v>
      </c>
      <c r="F36" s="170"/>
      <c r="G36" s="170"/>
      <c r="H36" s="170"/>
      <c r="I36" s="170"/>
      <c r="J36" s="170"/>
      <c r="K36" s="168">
        <f>Calc!F122</f>
        <v>0</v>
      </c>
    </row>
    <row r="37" spans="1:11" s="167" customFormat="1">
      <c r="B37" s="168" t="s">
        <v>378</v>
      </c>
      <c r="C37" s="168" t="s">
        <v>379</v>
      </c>
      <c r="D37" s="168" t="s">
        <v>88</v>
      </c>
      <c r="E37" s="171" t="s">
        <v>188</v>
      </c>
      <c r="F37" s="170"/>
      <c r="G37" s="170"/>
      <c r="H37" s="170"/>
      <c r="I37" s="170"/>
      <c r="J37" s="170"/>
      <c r="K37" s="168">
        <f>Calc!F37</f>
        <v>0</v>
      </c>
    </row>
    <row r="38" spans="1:11" s="167" customFormat="1">
      <c r="B38" s="168" t="s">
        <v>386</v>
      </c>
      <c r="C38" s="168" t="s">
        <v>387</v>
      </c>
      <c r="D38" s="168" t="s">
        <v>88</v>
      </c>
      <c r="E38" s="171" t="s">
        <v>188</v>
      </c>
      <c r="F38" s="170"/>
      <c r="G38" s="170"/>
      <c r="H38" s="170"/>
      <c r="I38" s="170"/>
      <c r="J38" s="170"/>
      <c r="K38" s="168">
        <f>Calc!F67</f>
        <v>-0.76956782057498418</v>
      </c>
    </row>
    <row r="39" spans="1:11" s="167" customFormat="1">
      <c r="B39" s="168" t="s">
        <v>394</v>
      </c>
      <c r="C39" s="168" t="s">
        <v>395</v>
      </c>
      <c r="D39" s="168" t="s">
        <v>88</v>
      </c>
      <c r="E39" s="171" t="s">
        <v>188</v>
      </c>
      <c r="F39" s="170"/>
      <c r="G39" s="170"/>
      <c r="H39" s="170"/>
      <c r="I39" s="170"/>
      <c r="J39" s="170"/>
      <c r="K39" s="168">
        <f>Calc!F97</f>
        <v>0</v>
      </c>
    </row>
    <row r="40" spans="1:11" s="167" customFormat="1">
      <c r="B40" s="168" t="s">
        <v>402</v>
      </c>
      <c r="C40" s="168" t="s">
        <v>403</v>
      </c>
      <c r="D40" s="168" t="s">
        <v>88</v>
      </c>
      <c r="E40" s="171" t="s">
        <v>188</v>
      </c>
      <c r="F40" s="170"/>
      <c r="G40" s="170"/>
      <c r="H40" s="170"/>
      <c r="I40" s="170"/>
      <c r="J40" s="170"/>
      <c r="K40" s="168">
        <f>Calc!F127</f>
        <v>0</v>
      </c>
    </row>
    <row r="41" spans="1:11" s="176" customFormat="1">
      <c r="A41" s="172"/>
      <c r="B41" s="173" t="s">
        <v>428</v>
      </c>
      <c r="C41" s="173" t="s">
        <v>429</v>
      </c>
      <c r="D41" s="174" t="s">
        <v>430</v>
      </c>
      <c r="E41" s="173" t="s">
        <v>188</v>
      </c>
      <c r="F41" s="175">
        <f t="shared" ref="F41:K41" ca="1" si="0">NOW()</f>
        <v>45532.284219444446</v>
      </c>
      <c r="G41" s="175">
        <f t="shared" ca="1" si="0"/>
        <v>45532.284219444446</v>
      </c>
      <c r="H41" s="175">
        <f t="shared" ca="1" si="0"/>
        <v>45532.284219444446</v>
      </c>
      <c r="I41" s="175">
        <f t="shared" ca="1" si="0"/>
        <v>45532.284219444446</v>
      </c>
      <c r="J41" s="175">
        <f t="shared" ca="1" si="0"/>
        <v>45532.284219444446</v>
      </c>
      <c r="K41" s="175">
        <f t="shared" ca="1" si="0"/>
        <v>45532.284219444446</v>
      </c>
    </row>
    <row r="42" spans="1:11" s="176" customFormat="1" ht="55.5" customHeight="1">
      <c r="A42" s="172"/>
      <c r="B42" s="173" t="s">
        <v>431</v>
      </c>
      <c r="C42" s="173" t="s">
        <v>432</v>
      </c>
      <c r="D42" s="174" t="s">
        <v>430</v>
      </c>
      <c r="E42" s="173" t="s">
        <v>188</v>
      </c>
      <c r="F42" s="177" t="str">
        <f t="shared" ref="F42:K42" ca="1" si="1">MID(CELL("filename"),SEARCH("[",CELL("filename"))+1,SEARCH("]",CELL("filename"))-SEARCH("[",CELL("filename"))-1)</f>
        <v>SES Land-sales-model- DD.xlsx</v>
      </c>
      <c r="G42" s="177" t="str">
        <f t="shared" ca="1" si="1"/>
        <v>SES Land-sales-model- DD.xlsx</v>
      </c>
      <c r="H42" s="177" t="str">
        <f t="shared" ca="1" si="1"/>
        <v>SES Land-sales-model- DD.xlsx</v>
      </c>
      <c r="I42" s="177" t="str">
        <f t="shared" ca="1" si="1"/>
        <v>SES Land-sales-model- DD.xlsx</v>
      </c>
      <c r="J42" s="177" t="str">
        <f t="shared" ca="1" si="1"/>
        <v>SES Land-sales-model- DD.xlsx</v>
      </c>
      <c r="K42" s="177" t="str">
        <f t="shared" ca="1" si="1"/>
        <v>SES Land-sales-model- DD.xlsx</v>
      </c>
    </row>
    <row r="43" spans="1:11">
      <c r="G43" s="164"/>
      <c r="H43" s="164"/>
      <c r="I43" s="164"/>
      <c r="J43" s="164"/>
      <c r="K43" s="164"/>
    </row>
    <row r="44" spans="1:11">
      <c r="G44" s="164"/>
      <c r="H44" s="164"/>
      <c r="I44" s="164"/>
      <c r="J44" s="164"/>
      <c r="K44" s="164"/>
    </row>
  </sheetData>
  <sheetProtection sort="0"/>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E0DCD8"/>
    <pageSetUpPr fitToPage="1"/>
  </sheetPr>
  <dimension ref="A1:AC93"/>
  <sheetViews>
    <sheetView zoomScale="70" zoomScaleNormal="70" workbookViewId="0">
      <pane ySplit="1" topLeftCell="A2" activePane="bottomLeft" state="frozen"/>
      <selection pane="bottomLeft"/>
    </sheetView>
  </sheetViews>
  <sheetFormatPr defaultColWidth="0" defaultRowHeight="13.2"/>
  <cols>
    <col min="1" max="1" width="1.44140625" style="21" customWidth="1"/>
    <col min="2" max="4" width="1.44140625" style="20" customWidth="1"/>
    <col min="5" max="5" width="2.5546875" style="20" customWidth="1"/>
    <col min="6" max="6" width="4.5546875" style="20" customWidth="1"/>
    <col min="7" max="7" width="2.5546875" style="20" customWidth="1"/>
    <col min="8" max="8" width="39.88671875" style="22" customWidth="1"/>
    <col min="9" max="9" width="2.5546875" style="20" customWidth="1"/>
    <col min="10" max="10" width="47" style="20" bestFit="1" customWidth="1"/>
    <col min="11" max="11" width="2.5546875" style="20" customWidth="1"/>
    <col min="12" max="12" width="30.5546875" style="20" customWidth="1"/>
    <col min="13" max="13" width="2.5546875" style="20" customWidth="1"/>
    <col min="14" max="29" width="0" style="20" hidden="1" customWidth="1"/>
    <col min="30" max="16384" width="9.109375" style="20" hidden="1"/>
  </cols>
  <sheetData>
    <row r="1" spans="1:13" s="260" customFormat="1" ht="30">
      <c r="A1" s="259" t="str">
        <f ca="1" xml:space="preserve"> RIGHT(CELL("filename", $A$1), LEN(CELL("filename", $A$1)) - SEARCH("]", CELL("filename", $A$1)))</f>
        <v>Style Guide</v>
      </c>
      <c r="B1" s="259"/>
      <c r="C1" s="259"/>
      <c r="D1" s="259"/>
      <c r="E1" s="259"/>
      <c r="F1" s="259"/>
      <c r="G1" s="259"/>
      <c r="H1" s="259"/>
      <c r="I1" s="259"/>
      <c r="J1" s="259"/>
      <c r="K1" s="259"/>
      <c r="L1" s="259"/>
      <c r="M1" s="259"/>
    </row>
    <row r="3" spans="1:13" ht="12.75" customHeight="1">
      <c r="A3" s="119" t="s">
        <v>39</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40</v>
      </c>
      <c r="J5" s="20" t="s">
        <v>41</v>
      </c>
      <c r="L5" s="28"/>
      <c r="M5" s="28"/>
    </row>
    <row r="6" spans="1:13">
      <c r="B6" s="21"/>
      <c r="C6" s="25"/>
      <c r="D6" s="56"/>
      <c r="E6" s="28"/>
      <c r="F6" s="28"/>
      <c r="G6" s="28"/>
      <c r="H6" s="30"/>
      <c r="L6" s="28"/>
      <c r="M6" s="28"/>
    </row>
    <row r="7" spans="1:13">
      <c r="B7" s="21"/>
      <c r="C7" s="25"/>
      <c r="D7" s="56"/>
      <c r="E7" s="28"/>
      <c r="F7" s="28"/>
      <c r="G7" s="28"/>
      <c r="H7" s="31" t="s">
        <v>42</v>
      </c>
      <c r="J7" s="20" t="s">
        <v>43</v>
      </c>
      <c r="L7" s="28"/>
      <c r="M7" s="28"/>
    </row>
    <row r="8" spans="1:13">
      <c r="B8" s="21"/>
      <c r="C8" s="25"/>
      <c r="D8" s="56"/>
      <c r="E8" s="28"/>
      <c r="F8" s="28"/>
      <c r="G8" s="28"/>
      <c r="H8" s="30"/>
      <c r="L8" s="28"/>
      <c r="M8" s="28"/>
    </row>
    <row r="9" spans="1:13">
      <c r="B9" s="21"/>
      <c r="C9" s="25"/>
      <c r="D9" s="56"/>
      <c r="E9" s="28"/>
      <c r="F9" s="28"/>
      <c r="G9" s="28"/>
      <c r="H9" s="270" t="s">
        <v>44</v>
      </c>
      <c r="J9" s="20" t="s">
        <v>45</v>
      </c>
      <c r="L9" s="28"/>
      <c r="M9" s="28"/>
    </row>
    <row r="10" spans="1:13">
      <c r="B10" s="21"/>
      <c r="C10" s="25"/>
      <c r="D10" s="56"/>
      <c r="E10" s="28"/>
      <c r="F10" s="28"/>
      <c r="G10" s="28"/>
      <c r="H10" s="30"/>
      <c r="L10" s="28"/>
      <c r="M10" s="28"/>
    </row>
    <row r="11" spans="1:13">
      <c r="B11" s="21"/>
      <c r="C11" s="25"/>
      <c r="D11" s="56"/>
      <c r="E11" s="28"/>
      <c r="F11" s="28"/>
      <c r="G11" s="28"/>
      <c r="H11" s="32" t="s">
        <v>46</v>
      </c>
      <c r="J11" s="20" t="s">
        <v>47</v>
      </c>
      <c r="L11" s="28"/>
      <c r="M11" s="28"/>
    </row>
    <row r="12" spans="1:13">
      <c r="B12" s="21"/>
      <c r="C12" s="25"/>
      <c r="D12" s="56"/>
      <c r="E12" s="28"/>
      <c r="F12" s="28"/>
      <c r="G12" s="28"/>
      <c r="H12" s="30"/>
      <c r="L12" s="28"/>
      <c r="M12" s="28"/>
    </row>
    <row r="13" spans="1:13">
      <c r="B13" s="21"/>
      <c r="C13" s="25"/>
      <c r="D13" s="56"/>
      <c r="H13" s="33" t="s">
        <v>48</v>
      </c>
      <c r="J13" s="20" t="s">
        <v>49</v>
      </c>
    </row>
    <row r="14" spans="1:13">
      <c r="B14" s="21"/>
      <c r="C14" s="25"/>
      <c r="D14" s="56"/>
      <c r="H14" s="20"/>
    </row>
    <row r="15" spans="1:13">
      <c r="B15" s="21"/>
      <c r="C15" s="25"/>
      <c r="D15" s="56"/>
      <c r="H15" s="20"/>
    </row>
    <row r="16" spans="1:13" ht="12.75" customHeight="1">
      <c r="A16" s="119" t="s">
        <v>50</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51</v>
      </c>
      <c r="C18" s="35"/>
      <c r="D18" s="57"/>
      <c r="E18" s="24"/>
      <c r="F18" s="24"/>
      <c r="H18" s="28"/>
      <c r="I18" s="28"/>
      <c r="J18" s="28"/>
      <c r="K18" s="28"/>
      <c r="L18" s="28"/>
      <c r="M18" s="28"/>
    </row>
    <row r="19" spans="1:13">
      <c r="A19" s="34"/>
      <c r="B19" s="34"/>
      <c r="C19" s="35"/>
      <c r="D19" s="57"/>
      <c r="E19" s="28"/>
      <c r="F19" s="28"/>
      <c r="G19" s="28"/>
      <c r="H19" s="36" t="s">
        <v>52</v>
      </c>
      <c r="J19" s="24" t="s">
        <v>53</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54</v>
      </c>
      <c r="J21" s="24" t="s">
        <v>55</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56</v>
      </c>
      <c r="J23" s="28" t="s">
        <v>57</v>
      </c>
      <c r="K23" s="28"/>
      <c r="L23" s="28"/>
      <c r="M23" s="28"/>
    </row>
    <row r="24" spans="1:13">
      <c r="A24" s="34"/>
      <c r="B24" s="34"/>
      <c r="C24" s="35"/>
      <c r="D24" s="57"/>
      <c r="E24" s="28"/>
      <c r="F24" s="28"/>
      <c r="G24" s="28"/>
      <c r="H24" s="24"/>
      <c r="J24" s="28"/>
      <c r="K24" s="28"/>
      <c r="L24" s="28"/>
      <c r="M24" s="28"/>
    </row>
    <row r="25" spans="1:13">
      <c r="A25" s="34"/>
      <c r="B25" s="34" t="s">
        <v>58</v>
      </c>
      <c r="C25" s="35"/>
      <c r="D25" s="57"/>
      <c r="E25" s="28"/>
      <c r="F25" s="28"/>
      <c r="G25" s="28"/>
      <c r="H25" s="24"/>
      <c r="J25" s="24"/>
      <c r="K25" s="24"/>
      <c r="L25" s="28"/>
      <c r="M25" s="28"/>
    </row>
    <row r="26" spans="1:13">
      <c r="A26" s="34"/>
      <c r="B26" s="34"/>
      <c r="C26" s="35"/>
      <c r="D26" s="57"/>
      <c r="E26" s="28"/>
      <c r="F26" s="28"/>
      <c r="G26" s="28"/>
      <c r="H26" s="38" t="s">
        <v>59</v>
      </c>
      <c r="J26" s="24" t="s">
        <v>60</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61</v>
      </c>
      <c r="J28" s="24" t="s">
        <v>62</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63</v>
      </c>
      <c r="J30" s="24" t="s">
        <v>64</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65</v>
      </c>
      <c r="J32" s="24" t="s">
        <v>66</v>
      </c>
      <c r="K32" s="24"/>
      <c r="L32" s="28"/>
      <c r="M32" s="28"/>
    </row>
    <row r="33" spans="1:13">
      <c r="A33" s="34"/>
      <c r="B33" s="34"/>
      <c r="C33" s="35"/>
      <c r="D33" s="57"/>
      <c r="E33" s="28"/>
      <c r="F33" s="28"/>
      <c r="G33" s="28"/>
      <c r="H33" s="20"/>
      <c r="J33" s="24"/>
      <c r="K33" s="24"/>
      <c r="L33" s="28"/>
      <c r="M33" s="28"/>
    </row>
    <row r="34" spans="1:13">
      <c r="A34" s="34"/>
      <c r="B34" s="34" t="s">
        <v>67</v>
      </c>
      <c r="C34" s="35"/>
      <c r="D34" s="57"/>
      <c r="E34" s="28"/>
      <c r="F34" s="28"/>
      <c r="G34" s="28"/>
      <c r="H34" s="24"/>
      <c r="J34" s="24"/>
      <c r="K34" s="24"/>
      <c r="L34" s="28"/>
      <c r="M34" s="28"/>
    </row>
    <row r="35" spans="1:13">
      <c r="A35" s="34"/>
      <c r="B35" s="34"/>
      <c r="C35" s="35"/>
      <c r="D35" s="57"/>
      <c r="E35" s="28"/>
      <c r="F35" s="28"/>
      <c r="G35" s="28"/>
      <c r="H35" s="41" t="s">
        <v>68</v>
      </c>
      <c r="J35" s="24" t="s">
        <v>69</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70</v>
      </c>
      <c r="I37" s="24"/>
      <c r="J37" s="20" t="s">
        <v>71</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72</v>
      </c>
      <c r="J39" s="24" t="s">
        <v>73</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74</v>
      </c>
      <c r="J41" s="24" t="s">
        <v>75</v>
      </c>
      <c r="K41" s="24"/>
      <c r="L41" s="28"/>
      <c r="M41" s="28"/>
    </row>
    <row r="42" spans="1:13">
      <c r="B42" s="140"/>
      <c r="C42" s="55"/>
      <c r="D42" s="56"/>
      <c r="H42" s="28"/>
    </row>
    <row r="43" spans="1:13">
      <c r="B43" s="140"/>
      <c r="C43" s="55"/>
      <c r="D43" s="56"/>
      <c r="H43" s="45" t="s">
        <v>76</v>
      </c>
      <c r="J43" s="24" t="s">
        <v>77</v>
      </c>
      <c r="K43" s="24"/>
    </row>
    <row r="44" spans="1:13">
      <c r="B44" s="140"/>
      <c r="C44" s="55"/>
      <c r="D44" s="56"/>
      <c r="H44" s="28"/>
    </row>
    <row r="45" spans="1:13">
      <c r="B45" s="140"/>
      <c r="C45" s="55"/>
      <c r="D45" s="56"/>
      <c r="H45" s="59" t="s">
        <v>78</v>
      </c>
      <c r="J45" s="20" t="s">
        <v>79</v>
      </c>
    </row>
    <row r="46" spans="1:13">
      <c r="B46" s="140"/>
      <c r="C46" s="55"/>
      <c r="D46" s="56"/>
      <c r="H46" s="28"/>
    </row>
    <row r="47" spans="1:13">
      <c r="A47" s="34"/>
      <c r="B47" s="34" t="s">
        <v>80</v>
      </c>
      <c r="C47" s="35"/>
      <c r="D47" s="57"/>
      <c r="E47" s="28"/>
      <c r="F47" s="28"/>
      <c r="G47" s="28"/>
      <c r="H47" s="24"/>
      <c r="J47" s="24"/>
      <c r="K47" s="24"/>
      <c r="L47" s="28"/>
      <c r="M47" s="28"/>
    </row>
    <row r="48" spans="1:13">
      <c r="A48" s="34"/>
      <c r="B48" s="34"/>
      <c r="C48" s="35"/>
      <c r="D48" s="57"/>
      <c r="E48" s="28"/>
      <c r="F48" s="28"/>
      <c r="G48" s="28"/>
      <c r="H48" s="46" t="s">
        <v>81</v>
      </c>
      <c r="J48" s="24" t="s">
        <v>82</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83</v>
      </c>
      <c r="J50" s="24" t="s">
        <v>84</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85</v>
      </c>
      <c r="J52" s="24" t="s">
        <v>86</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87</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88</v>
      </c>
      <c r="I57" s="20" t="s">
        <v>89</v>
      </c>
    </row>
    <row r="58" spans="1:13">
      <c r="B58" s="140"/>
      <c r="C58" s="55"/>
      <c r="D58" s="56"/>
      <c r="H58" s="20" t="s">
        <v>90</v>
      </c>
      <c r="I58" s="20" t="s">
        <v>91</v>
      </c>
    </row>
    <row r="59" spans="1:13">
      <c r="B59" s="140"/>
      <c r="C59" s="55"/>
      <c r="D59" s="56"/>
      <c r="H59" s="20" t="s">
        <v>92</v>
      </c>
      <c r="I59" s="20" t="s">
        <v>93</v>
      </c>
    </row>
    <row r="60" spans="1:13">
      <c r="B60" s="140"/>
      <c r="C60" s="55"/>
      <c r="D60" s="56"/>
      <c r="H60" s="20" t="s">
        <v>94</v>
      </c>
      <c r="I60" s="27" t="s">
        <v>95</v>
      </c>
    </row>
    <row r="61" spans="1:13">
      <c r="B61" s="140"/>
      <c r="C61" s="55"/>
      <c r="D61" s="56"/>
      <c r="H61" s="20" t="s">
        <v>96</v>
      </c>
      <c r="I61" s="27" t="s">
        <v>97</v>
      </c>
    </row>
    <row r="62" spans="1:13">
      <c r="B62" s="140"/>
      <c r="C62" s="55"/>
      <c r="D62" s="56"/>
      <c r="G62" s="27"/>
      <c r="H62" s="20" t="s">
        <v>98</v>
      </c>
      <c r="I62" s="27" t="s">
        <v>99</v>
      </c>
    </row>
    <row r="63" spans="1:13">
      <c r="B63" s="140"/>
      <c r="C63" s="55"/>
      <c r="D63" s="56"/>
      <c r="H63" s="20" t="s">
        <v>100</v>
      </c>
      <c r="I63" s="27" t="s">
        <v>101</v>
      </c>
    </row>
    <row r="64" spans="1:13">
      <c r="B64" s="140"/>
      <c r="C64" s="55"/>
      <c r="D64" s="56"/>
      <c r="H64" s="20" t="s">
        <v>102</v>
      </c>
      <c r="I64" s="27" t="s">
        <v>103</v>
      </c>
    </row>
    <row r="65" spans="1:13">
      <c r="B65" s="140"/>
      <c r="C65" s="55"/>
      <c r="D65" s="56"/>
      <c r="H65" s="20" t="s">
        <v>104</v>
      </c>
      <c r="I65" s="20" t="s">
        <v>105</v>
      </c>
    </row>
    <row r="66" spans="1:13">
      <c r="B66" s="140"/>
      <c r="C66" s="55"/>
      <c r="D66" s="56"/>
      <c r="H66" s="20" t="s">
        <v>106</v>
      </c>
      <c r="I66" s="20" t="s">
        <v>107</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108</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109</v>
      </c>
      <c r="I72" s="228" t="s">
        <v>110</v>
      </c>
      <c r="J72" s="134"/>
      <c r="K72" s="134"/>
      <c r="L72" s="133" t="s">
        <v>111</v>
      </c>
      <c r="M72" s="134"/>
    </row>
    <row r="73" spans="1:13" s="27" customFormat="1" ht="12.75" customHeight="1">
      <c r="A73" s="85"/>
      <c r="B73" s="85"/>
      <c r="C73" s="28"/>
      <c r="D73" s="131"/>
      <c r="E73" s="85"/>
      <c r="F73" s="85"/>
      <c r="G73" s="85"/>
      <c r="H73" s="229" t="s">
        <v>112</v>
      </c>
      <c r="I73" s="229" t="s">
        <v>113</v>
      </c>
      <c r="J73" s="229"/>
      <c r="K73" s="229"/>
      <c r="L73" s="229" t="s">
        <v>102</v>
      </c>
      <c r="M73" s="134"/>
    </row>
    <row r="74" spans="1:13" s="27" customFormat="1" ht="12.75" customHeight="1">
      <c r="A74" s="85"/>
      <c r="B74" s="85"/>
      <c r="C74" s="28"/>
      <c r="D74" s="131"/>
      <c r="E74" s="85"/>
      <c r="F74" s="85"/>
      <c r="G74" s="85"/>
      <c r="H74" s="229" t="s">
        <v>114</v>
      </c>
      <c r="I74" s="229" t="s">
        <v>115</v>
      </c>
      <c r="J74" s="229"/>
      <c r="K74" s="229"/>
      <c r="L74" s="229" t="s">
        <v>100</v>
      </c>
      <c r="M74" s="134"/>
    </row>
    <row r="75" spans="1:13" s="27" customFormat="1" ht="12.75" customHeight="1">
      <c r="A75" s="85"/>
      <c r="B75" s="85"/>
      <c r="C75" s="28"/>
      <c r="D75" s="131"/>
      <c r="E75" s="85"/>
      <c r="F75" s="85"/>
      <c r="G75" s="85"/>
      <c r="H75" s="229" t="s">
        <v>116</v>
      </c>
      <c r="I75" s="229" t="s">
        <v>117</v>
      </c>
      <c r="J75" s="229"/>
      <c r="K75" s="229"/>
      <c r="L75" s="229" t="s">
        <v>102</v>
      </c>
      <c r="M75" s="134"/>
    </row>
    <row r="76" spans="1:13" s="27" customFormat="1" ht="12.75" customHeight="1">
      <c r="A76" s="85"/>
      <c r="B76" s="85"/>
      <c r="C76" s="28"/>
      <c r="D76" s="131"/>
      <c r="E76" s="85"/>
      <c r="F76" s="85"/>
      <c r="G76" s="85"/>
      <c r="H76" s="229" t="s">
        <v>118</v>
      </c>
      <c r="I76" s="229" t="s">
        <v>119</v>
      </c>
      <c r="J76" s="229"/>
      <c r="K76" s="229"/>
      <c r="L76" s="229" t="s">
        <v>100</v>
      </c>
      <c r="M76" s="134"/>
    </row>
    <row r="77" spans="1:13" s="27" customFormat="1" ht="12.75" customHeight="1">
      <c r="A77" s="85"/>
      <c r="B77" s="85"/>
      <c r="C77" s="28"/>
      <c r="D77" s="131"/>
      <c r="E77" s="85"/>
      <c r="F77" s="85"/>
      <c r="G77" s="85"/>
      <c r="H77" s="229" t="s">
        <v>120</v>
      </c>
      <c r="I77" s="229" t="s">
        <v>121</v>
      </c>
      <c r="J77" s="229"/>
      <c r="K77" s="229"/>
      <c r="L77" s="229" t="s">
        <v>100</v>
      </c>
      <c r="M77" s="134"/>
    </row>
    <row r="78" spans="1:13" s="27" customFormat="1" ht="12.75" customHeight="1">
      <c r="A78" s="85"/>
      <c r="B78" s="85"/>
      <c r="C78" s="28"/>
      <c r="D78" s="131"/>
      <c r="E78" s="85"/>
      <c r="F78" s="85"/>
      <c r="G78" s="85"/>
      <c r="H78" s="229" t="s">
        <v>122</v>
      </c>
      <c r="I78" s="229" t="s">
        <v>123</v>
      </c>
      <c r="J78" s="229"/>
      <c r="K78" s="229"/>
      <c r="L78" s="229" t="s">
        <v>102</v>
      </c>
      <c r="M78" s="134"/>
    </row>
    <row r="79" spans="1:13" s="27" customFormat="1" ht="12.75" customHeight="1">
      <c r="A79" s="85"/>
      <c r="B79" s="85"/>
      <c r="C79" s="28"/>
      <c r="D79" s="131"/>
      <c r="E79" s="85"/>
      <c r="F79" s="85"/>
      <c r="G79" s="85"/>
      <c r="H79" s="229" t="s">
        <v>124</v>
      </c>
      <c r="I79" s="229" t="s">
        <v>125</v>
      </c>
      <c r="J79" s="229"/>
      <c r="K79" s="229"/>
      <c r="L79" s="229" t="s">
        <v>102</v>
      </c>
      <c r="M79" s="134"/>
    </row>
    <row r="80" spans="1:13" s="27" customFormat="1" ht="12.75" customHeight="1">
      <c r="A80" s="85"/>
      <c r="B80" s="85"/>
      <c r="C80" s="28"/>
      <c r="D80" s="131"/>
      <c r="E80" s="85"/>
      <c r="F80" s="85"/>
      <c r="G80" s="85"/>
      <c r="H80" s="229" t="s">
        <v>126</v>
      </c>
      <c r="I80" s="229" t="s">
        <v>127</v>
      </c>
      <c r="J80" s="229"/>
      <c r="K80" s="229"/>
      <c r="L80" s="229" t="s">
        <v>100</v>
      </c>
      <c r="M80" s="134"/>
    </row>
    <row r="81" spans="1:13" s="27" customFormat="1" ht="12.75" customHeight="1">
      <c r="A81" s="85"/>
      <c r="B81" s="85"/>
      <c r="C81" s="28"/>
      <c r="D81" s="131"/>
      <c r="E81" s="85"/>
      <c r="F81" s="85"/>
      <c r="G81" s="85"/>
      <c r="H81" s="229" t="s">
        <v>128</v>
      </c>
      <c r="I81" s="229" t="s">
        <v>129</v>
      </c>
      <c r="J81" s="229"/>
      <c r="K81" s="229"/>
      <c r="L81" s="229" t="s">
        <v>102</v>
      </c>
      <c r="M81" s="134"/>
    </row>
    <row r="82" spans="1:13" s="27" customFormat="1" ht="12.75" customHeight="1">
      <c r="A82" s="85"/>
      <c r="B82" s="85"/>
      <c r="C82" s="28"/>
      <c r="D82" s="131"/>
      <c r="E82" s="85"/>
      <c r="F82" s="85"/>
      <c r="G82" s="85"/>
      <c r="H82" s="229" t="s">
        <v>130</v>
      </c>
      <c r="I82" s="229" t="s">
        <v>131</v>
      </c>
      <c r="J82" s="229"/>
      <c r="K82" s="229"/>
      <c r="L82" s="229" t="s">
        <v>102</v>
      </c>
      <c r="M82" s="134"/>
    </row>
    <row r="83" spans="1:13" s="27" customFormat="1" ht="12.75" customHeight="1">
      <c r="A83" s="85"/>
      <c r="B83" s="85"/>
      <c r="C83" s="28"/>
      <c r="D83" s="131"/>
      <c r="E83" s="85"/>
      <c r="F83" s="85"/>
      <c r="G83" s="85"/>
      <c r="H83" s="229" t="s">
        <v>132</v>
      </c>
      <c r="I83" s="229" t="s">
        <v>133</v>
      </c>
      <c r="J83" s="229"/>
      <c r="K83" s="229"/>
      <c r="L83" s="229" t="s">
        <v>100</v>
      </c>
      <c r="M83" s="134"/>
    </row>
    <row r="84" spans="1:13" s="27" customFormat="1" ht="12.75" customHeight="1">
      <c r="A84" s="85"/>
      <c r="B84" s="85"/>
      <c r="C84" s="28"/>
      <c r="D84" s="131"/>
      <c r="E84" s="85"/>
      <c r="F84" s="85"/>
      <c r="G84" s="85"/>
      <c r="H84" s="229" t="s">
        <v>134</v>
      </c>
      <c r="I84" s="229" t="s">
        <v>135</v>
      </c>
      <c r="J84" s="229"/>
      <c r="K84" s="229"/>
      <c r="L84" s="229" t="s">
        <v>100</v>
      </c>
      <c r="M84" s="134"/>
    </row>
    <row r="85" spans="1:13" s="27" customFormat="1" ht="12.75" customHeight="1">
      <c r="A85" s="85"/>
      <c r="B85" s="85"/>
      <c r="C85" s="28"/>
      <c r="D85" s="131"/>
      <c r="E85" s="85"/>
      <c r="F85" s="85"/>
      <c r="G85" s="85"/>
      <c r="H85" s="229" t="s">
        <v>136</v>
      </c>
      <c r="I85" s="229" t="s">
        <v>137</v>
      </c>
      <c r="J85" s="229"/>
      <c r="K85" s="229"/>
      <c r="L85" s="229" t="s">
        <v>100</v>
      </c>
      <c r="M85" s="134"/>
    </row>
    <row r="86" spans="1:13" s="27" customFormat="1" ht="12.75" customHeight="1">
      <c r="A86" s="85"/>
      <c r="B86" s="85"/>
      <c r="C86" s="28"/>
      <c r="D86" s="131"/>
      <c r="E86" s="85"/>
      <c r="F86" s="85"/>
      <c r="G86" s="85"/>
      <c r="H86" s="229" t="s">
        <v>138</v>
      </c>
      <c r="I86" s="229" t="s">
        <v>139</v>
      </c>
      <c r="J86" s="229"/>
      <c r="K86" s="229"/>
      <c r="L86" s="229" t="s">
        <v>100</v>
      </c>
      <c r="M86" s="134"/>
    </row>
    <row r="87" spans="1:13" s="27" customFormat="1" ht="12.75" customHeight="1">
      <c r="A87" s="85"/>
      <c r="B87" s="85"/>
      <c r="C87" s="28"/>
      <c r="D87" s="131"/>
      <c r="E87" s="85"/>
      <c r="F87" s="85"/>
      <c r="G87" s="85"/>
      <c r="H87" s="229" t="s">
        <v>140</v>
      </c>
      <c r="I87" s="229" t="s">
        <v>141</v>
      </c>
      <c r="J87" s="229"/>
      <c r="K87" s="229"/>
      <c r="L87" s="229" t="s">
        <v>100</v>
      </c>
      <c r="M87" s="134"/>
    </row>
    <row r="88" spans="1:13" s="27" customFormat="1" ht="12.75" customHeight="1">
      <c r="A88" s="85"/>
      <c r="B88" s="85"/>
      <c r="C88" s="28"/>
      <c r="D88" s="131"/>
      <c r="E88" s="85"/>
      <c r="F88" s="85"/>
      <c r="G88" s="85"/>
      <c r="H88" s="229" t="s">
        <v>142</v>
      </c>
      <c r="I88" s="229" t="s">
        <v>143</v>
      </c>
      <c r="J88" s="229"/>
      <c r="K88" s="229"/>
      <c r="L88" s="229" t="s">
        <v>100</v>
      </c>
      <c r="M88" s="134"/>
    </row>
    <row r="89" spans="1:13" s="27" customFormat="1" ht="12.75" customHeight="1">
      <c r="A89" s="85"/>
      <c r="B89" s="85"/>
      <c r="C89" s="28"/>
      <c r="D89" s="131"/>
      <c r="E89" s="85"/>
      <c r="F89" s="85"/>
      <c r="G89" s="85"/>
      <c r="H89" s="229" t="s">
        <v>144</v>
      </c>
      <c r="I89" s="229" t="s">
        <v>145</v>
      </c>
      <c r="J89" s="229"/>
      <c r="K89" s="229"/>
      <c r="L89" s="229" t="s">
        <v>100</v>
      </c>
      <c r="M89" s="134"/>
    </row>
    <row r="90" spans="1:13" s="27" customFormat="1" ht="12.75" customHeight="1">
      <c r="A90" s="85"/>
      <c r="B90" s="85"/>
      <c r="C90" s="28"/>
      <c r="D90" s="131"/>
      <c r="E90" s="85"/>
      <c r="F90" s="85"/>
      <c r="G90" s="85"/>
      <c r="H90" s="229" t="s">
        <v>146</v>
      </c>
      <c r="I90" s="229" t="s">
        <v>146</v>
      </c>
      <c r="J90" s="229"/>
      <c r="K90" s="229"/>
      <c r="L90" s="229" t="s">
        <v>146</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60" customFormat="1" ht="13.8">
      <c r="A93" s="261" t="s">
        <v>147</v>
      </c>
      <c r="B93" s="261"/>
      <c r="C93" s="261"/>
      <c r="D93" s="261"/>
      <c r="E93" s="261"/>
      <c r="F93" s="261"/>
      <c r="G93" s="261"/>
      <c r="H93" s="261"/>
      <c r="I93" s="261"/>
      <c r="J93" s="261"/>
      <c r="K93" s="261"/>
      <c r="L93" s="261"/>
      <c r="M93" s="261"/>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14999847407452621"/>
    <pageSetUpPr fitToPage="1"/>
  </sheetPr>
  <dimension ref="A1:L148"/>
  <sheetViews>
    <sheetView zoomScale="70" zoomScaleNormal="70" workbookViewId="0">
      <pane ySplit="1" topLeftCell="A2" activePane="bottomLeft" state="frozen"/>
      <selection activeCell="E27" sqref="E27:E29"/>
      <selection pane="bottomLeft"/>
    </sheetView>
  </sheetViews>
  <sheetFormatPr defaultColWidth="0" defaultRowHeight="13.2" zeroHeight="1"/>
  <cols>
    <col min="1" max="1" width="2.5546875" style="262" customWidth="1"/>
    <col min="2" max="2" width="36.5546875" style="262" bestFit="1" customWidth="1"/>
    <col min="3" max="3" width="3.44140625" style="262" customWidth="1"/>
    <col min="4" max="4" width="36.5546875" style="262" bestFit="1" customWidth="1"/>
    <col min="5" max="5" width="3.44140625" style="262" customWidth="1"/>
    <col min="6" max="6" width="54.88671875" style="262" customWidth="1"/>
    <col min="7" max="7" width="3.109375" style="262" customWidth="1"/>
    <col min="8" max="8" width="54.88671875" style="262" customWidth="1"/>
    <col min="9" max="9" width="27.88671875" style="262" customWidth="1"/>
    <col min="10" max="10" width="63.109375" style="262" hidden="1" customWidth="1"/>
    <col min="11" max="11" width="9.109375" style="262" hidden="1" customWidth="1"/>
    <col min="12" max="12" width="63.109375" style="262" hidden="1" customWidth="1"/>
    <col min="13" max="16384" width="9.109375" style="262" hidden="1"/>
  </cols>
  <sheetData>
    <row r="1" spans="1:11" s="267" customFormat="1" ht="24.6">
      <c r="A1" s="269" t="str">
        <f ca="1" xml:space="preserve"> RIGHT(CELL("filename", $A$1), LEN(CELL("filename", $A$1)) - SEARCH("]", CELL("filename", $A$1)))</f>
        <v>ToC</v>
      </c>
      <c r="B1" s="268"/>
      <c r="C1" s="268"/>
      <c r="D1" s="268"/>
      <c r="E1" s="268"/>
      <c r="F1" s="268"/>
      <c r="G1" s="268"/>
      <c r="H1" s="268"/>
      <c r="I1" s="268"/>
      <c r="J1" s="268"/>
      <c r="K1" s="268"/>
    </row>
    <row r="2" spans="1:11"/>
    <row r="3" spans="1:11">
      <c r="B3" s="262" t="s">
        <v>148</v>
      </c>
      <c r="D3" s="265" t="s">
        <v>149</v>
      </c>
      <c r="F3" s="262" t="s">
        <v>150</v>
      </c>
      <c r="H3" s="265" t="s">
        <v>151</v>
      </c>
    </row>
    <row r="4" spans="1:11"/>
    <row r="5" spans="1:11">
      <c r="B5" s="274" t="s">
        <v>152</v>
      </c>
      <c r="D5" s="277" t="s">
        <v>153</v>
      </c>
      <c r="F5" s="276" t="s">
        <v>154</v>
      </c>
      <c r="H5" s="278" t="s">
        <v>28</v>
      </c>
    </row>
    <row r="6" spans="1:11" ht="66">
      <c r="B6" s="262" t="s">
        <v>155</v>
      </c>
      <c r="D6" s="271" t="s">
        <v>156</v>
      </c>
      <c r="F6" s="273" t="s">
        <v>157</v>
      </c>
      <c r="H6" s="271" t="s">
        <v>158</v>
      </c>
    </row>
    <row r="7" spans="1:11">
      <c r="F7" s="266"/>
    </row>
    <row r="8" spans="1:11">
      <c r="B8" s="274" t="s">
        <v>159</v>
      </c>
      <c r="D8" s="277" t="s">
        <v>160</v>
      </c>
      <c r="F8" s="276" t="s">
        <v>26</v>
      </c>
      <c r="H8" s="278" t="s">
        <v>30</v>
      </c>
    </row>
    <row r="9" spans="1:11" ht="52.8">
      <c r="B9" s="262" t="s">
        <v>161</v>
      </c>
      <c r="D9" s="271" t="s">
        <v>162</v>
      </c>
      <c r="F9" s="273" t="s">
        <v>163</v>
      </c>
      <c r="H9" s="271" t="s">
        <v>164</v>
      </c>
    </row>
    <row r="10" spans="1:11"/>
    <row r="11" spans="1:11">
      <c r="B11" s="275" t="str">
        <f ca="1">$A$1</f>
        <v>ToC</v>
      </c>
      <c r="D11" s="277" t="s">
        <v>165</v>
      </c>
      <c r="F11" s="276" t="s">
        <v>166</v>
      </c>
    </row>
    <row r="12" spans="1:11" ht="52.8">
      <c r="B12" s="262" t="s">
        <v>167</v>
      </c>
      <c r="D12" s="271" t="s">
        <v>168</v>
      </c>
      <c r="F12" s="273" t="s">
        <v>169</v>
      </c>
    </row>
    <row r="13" spans="1:11"/>
    <row r="14" spans="1:11">
      <c r="D14" s="277" t="s">
        <v>170</v>
      </c>
    </row>
    <row r="15" spans="1:11" ht="118.8">
      <c r="D15" s="272" t="s">
        <v>171</v>
      </c>
    </row>
    <row r="16" spans="1:11"/>
    <row r="17" spans="1:1"/>
    <row r="18" spans="1:1"/>
    <row r="19" spans="1:1"/>
    <row r="20" spans="1:1"/>
    <row r="21" spans="1:1"/>
    <row r="22" spans="1:1"/>
    <row r="23" spans="1:1"/>
    <row r="24" spans="1:1"/>
    <row r="25" spans="1:1"/>
    <row r="26" spans="1:1" s="263" customFormat="1">
      <c r="A26" s="264" t="s">
        <v>172</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AF"/>
    <pageSetUpPr fitToPage="1"/>
  </sheetPr>
  <dimension ref="A1:Q23"/>
  <sheetViews>
    <sheetView zoomScale="70" zoomScaleNormal="70" workbookViewId="0">
      <pane ySplit="2" topLeftCell="A3" activePane="bottomLeft" state="frozen"/>
      <selection pane="bottomLeft" activeCell="K14" sqref="K14"/>
    </sheetView>
  </sheetViews>
  <sheetFormatPr defaultColWidth="9.109375" defaultRowHeight="13.2"/>
  <cols>
    <col min="1" max="1" width="8.88671875" bestFit="1" customWidth="1"/>
    <col min="2" max="2" width="17.6640625" style="61" bestFit="1" customWidth="1"/>
    <col min="3" max="3" width="85.109375" bestFit="1" customWidth="1"/>
    <col min="4" max="4" width="5.44140625" customWidth="1"/>
    <col min="5" max="5" width="17.109375" customWidth="1"/>
    <col min="6" max="13" width="9.88671875" customWidth="1"/>
    <col min="14" max="17" width="8.5546875" customWidth="1"/>
  </cols>
  <sheetData>
    <row r="1" spans="1:17" ht="24" customHeight="1">
      <c r="C1" s="61" t="s">
        <v>173</v>
      </c>
    </row>
    <row r="2" spans="1:17">
      <c r="A2" t="s">
        <v>110</v>
      </c>
      <c r="B2" s="61" t="s">
        <v>174</v>
      </c>
      <c r="C2" t="s">
        <v>175</v>
      </c>
      <c r="D2" t="s">
        <v>176</v>
      </c>
      <c r="E2" t="s">
        <v>177</v>
      </c>
      <c r="F2" t="s">
        <v>178</v>
      </c>
      <c r="G2" t="s">
        <v>179</v>
      </c>
      <c r="H2" t="s">
        <v>180</v>
      </c>
      <c r="I2" t="s">
        <v>181</v>
      </c>
      <c r="J2" t="s">
        <v>182</v>
      </c>
      <c r="K2" t="s">
        <v>183</v>
      </c>
      <c r="L2" t="s">
        <v>184</v>
      </c>
      <c r="M2" t="s">
        <v>185</v>
      </c>
    </row>
    <row r="4" spans="1:17" s="61" customFormat="1">
      <c r="A4" s="136"/>
      <c r="B4" s="136" t="s">
        <v>186</v>
      </c>
      <c r="C4" s="136" t="s">
        <v>187</v>
      </c>
      <c r="D4" s="136" t="s">
        <v>88</v>
      </c>
      <c r="E4" s="136" t="s">
        <v>188</v>
      </c>
      <c r="F4" s="136"/>
      <c r="G4" s="136"/>
      <c r="H4" s="224"/>
      <c r="I4" s="216"/>
      <c r="J4" s="216"/>
      <c r="K4" s="216"/>
      <c r="L4" s="216"/>
      <c r="M4" s="216"/>
      <c r="N4" s="181"/>
      <c r="O4" s="181"/>
      <c r="P4" s="181"/>
      <c r="Q4" s="181"/>
    </row>
    <row r="5" spans="1:17" s="61" customFormat="1">
      <c r="A5" s="136"/>
      <c r="B5" s="136" t="s">
        <v>189</v>
      </c>
      <c r="C5" s="136" t="s">
        <v>190</v>
      </c>
      <c r="D5" s="136" t="s">
        <v>191</v>
      </c>
      <c r="E5" s="136" t="s">
        <v>188</v>
      </c>
      <c r="F5" s="136"/>
      <c r="G5" s="136"/>
      <c r="H5" s="147"/>
      <c r="I5" s="144"/>
      <c r="J5" s="144"/>
      <c r="K5" s="144"/>
      <c r="L5" s="144"/>
      <c r="M5" s="144"/>
    </row>
    <row r="6" spans="1:17" s="61" customFormat="1">
      <c r="A6" s="136"/>
      <c r="B6" s="136" t="s">
        <v>192</v>
      </c>
      <c r="C6" s="136" t="s">
        <v>193</v>
      </c>
      <c r="D6" s="136" t="s">
        <v>88</v>
      </c>
      <c r="E6" s="136" t="s">
        <v>188</v>
      </c>
      <c r="F6" s="136"/>
      <c r="G6" s="136"/>
      <c r="H6" s="224"/>
      <c r="I6" s="216"/>
      <c r="J6" s="216"/>
      <c r="K6" s="216"/>
      <c r="L6" s="216"/>
      <c r="M6" s="216"/>
      <c r="N6" s="181"/>
      <c r="O6" s="181"/>
      <c r="P6" s="181"/>
      <c r="Q6" s="181"/>
    </row>
    <row r="7" spans="1:17" s="61" customFormat="1">
      <c r="A7" s="136"/>
      <c r="B7" s="136" t="s">
        <v>194</v>
      </c>
      <c r="C7" s="136" t="s">
        <v>195</v>
      </c>
      <c r="D7" s="136" t="s">
        <v>191</v>
      </c>
      <c r="E7" s="136" t="s">
        <v>188</v>
      </c>
      <c r="F7" s="136"/>
      <c r="G7" s="136"/>
      <c r="H7" s="147"/>
      <c r="I7" s="144"/>
      <c r="J7" s="144"/>
      <c r="K7" s="144"/>
      <c r="L7" s="144"/>
      <c r="M7" s="144"/>
    </row>
    <row r="8" spans="1:17">
      <c r="A8" s="136"/>
      <c r="B8" s="136" t="s">
        <v>196</v>
      </c>
      <c r="C8" s="136" t="s">
        <v>197</v>
      </c>
      <c r="D8" s="136" t="s">
        <v>88</v>
      </c>
      <c r="E8" s="136" t="s">
        <v>188</v>
      </c>
      <c r="F8" s="136"/>
      <c r="G8" s="136"/>
      <c r="H8" s="224"/>
      <c r="I8" s="216"/>
      <c r="J8" s="216"/>
      <c r="K8" s="216"/>
      <c r="L8" s="216"/>
      <c r="M8" s="216"/>
      <c r="N8" s="138"/>
      <c r="O8" s="138"/>
      <c r="P8" s="138"/>
      <c r="Q8" s="138"/>
    </row>
    <row r="9" spans="1:17">
      <c r="A9" s="136"/>
      <c r="B9" s="136" t="s">
        <v>198</v>
      </c>
      <c r="C9" s="136" t="s">
        <v>199</v>
      </c>
      <c r="D9" s="136" t="s">
        <v>191</v>
      </c>
      <c r="E9" s="136" t="s">
        <v>188</v>
      </c>
      <c r="F9" s="136"/>
      <c r="G9" s="136"/>
      <c r="H9" s="147"/>
      <c r="I9" s="144"/>
      <c r="J9" s="144"/>
      <c r="K9" s="144"/>
      <c r="L9" s="144"/>
      <c r="M9" s="144"/>
      <c r="N9" s="138"/>
      <c r="O9" s="138"/>
      <c r="P9" s="138"/>
      <c r="Q9" s="138"/>
    </row>
    <row r="10" spans="1:17">
      <c r="A10" s="136"/>
      <c r="B10" s="136" t="s">
        <v>200</v>
      </c>
      <c r="C10" s="136" t="s">
        <v>201</v>
      </c>
      <c r="D10" s="136" t="s">
        <v>88</v>
      </c>
      <c r="E10" s="136" t="s">
        <v>188</v>
      </c>
      <c r="F10" s="136"/>
      <c r="G10" s="136"/>
      <c r="H10" s="224"/>
      <c r="I10" s="216"/>
      <c r="J10" s="216"/>
      <c r="K10" s="216"/>
      <c r="L10" s="216"/>
      <c r="M10" s="216"/>
    </row>
    <row r="11" spans="1:17">
      <c r="A11" s="136"/>
      <c r="B11" s="136" t="s">
        <v>202</v>
      </c>
      <c r="C11" s="136" t="s">
        <v>203</v>
      </c>
      <c r="D11" s="136" t="s">
        <v>191</v>
      </c>
      <c r="E11" s="136" t="s">
        <v>188</v>
      </c>
      <c r="F11" s="136"/>
      <c r="G11" s="136"/>
      <c r="H11" s="147"/>
      <c r="I11" s="144"/>
      <c r="J11" s="227"/>
      <c r="K11" s="227"/>
      <c r="L11" s="227"/>
      <c r="M11" s="144"/>
      <c r="N11" s="138"/>
      <c r="O11" s="138"/>
      <c r="P11" s="138"/>
      <c r="Q11" s="138"/>
    </row>
    <row r="12" spans="1:17" s="61" customFormat="1">
      <c r="A12" s="136"/>
      <c r="B12" s="136" t="s">
        <v>204</v>
      </c>
      <c r="C12" s="136" t="s">
        <v>205</v>
      </c>
      <c r="D12" s="136" t="s">
        <v>206</v>
      </c>
      <c r="E12" s="136" t="s">
        <v>188</v>
      </c>
      <c r="F12" s="193">
        <v>103.2</v>
      </c>
      <c r="G12" s="193">
        <v>105.5</v>
      </c>
      <c r="H12" s="193">
        <v>107.6</v>
      </c>
      <c r="I12" s="193">
        <v>108.6</v>
      </c>
      <c r="J12" s="193">
        <v>110.4</v>
      </c>
      <c r="K12" s="193">
        <v>119</v>
      </c>
      <c r="L12" s="193">
        <v>128.30000000000001</v>
      </c>
      <c r="M12" s="193">
        <v>132.19999999999999</v>
      </c>
    </row>
    <row r="13" spans="1:17" s="61" customFormat="1">
      <c r="A13" s="136"/>
      <c r="B13" s="136" t="s">
        <v>207</v>
      </c>
      <c r="C13" s="136" t="s">
        <v>208</v>
      </c>
      <c r="D13" s="136" t="s">
        <v>206</v>
      </c>
      <c r="E13" s="136" t="s">
        <v>188</v>
      </c>
      <c r="F13" s="193">
        <v>103.5</v>
      </c>
      <c r="G13" s="193">
        <v>105.9</v>
      </c>
      <c r="H13" s="193">
        <v>107.9</v>
      </c>
      <c r="I13" s="193">
        <v>108.6</v>
      </c>
      <c r="J13" s="193">
        <v>111</v>
      </c>
      <c r="K13" s="193">
        <v>119.7</v>
      </c>
      <c r="L13" s="193">
        <v>129.1</v>
      </c>
      <c r="M13" s="193">
        <v>132.69999999999999</v>
      </c>
    </row>
    <row r="14" spans="1:17" s="61" customFormat="1">
      <c r="A14" s="136"/>
      <c r="B14" s="136" t="s">
        <v>209</v>
      </c>
      <c r="C14" s="136" t="s">
        <v>210</v>
      </c>
      <c r="D14" s="136" t="s">
        <v>206</v>
      </c>
      <c r="E14" s="136" t="s">
        <v>188</v>
      </c>
      <c r="F14" s="193">
        <v>103.5</v>
      </c>
      <c r="G14" s="193">
        <v>105.9</v>
      </c>
      <c r="H14" s="193">
        <v>107.9</v>
      </c>
      <c r="I14" s="193">
        <v>108.8</v>
      </c>
      <c r="J14" s="193">
        <v>111.4</v>
      </c>
      <c r="K14" s="193">
        <v>120.5</v>
      </c>
      <c r="L14" s="193">
        <v>129.4</v>
      </c>
      <c r="M14" s="193"/>
    </row>
    <row r="15" spans="1:17" s="61" customFormat="1">
      <c r="A15" s="136"/>
      <c r="B15" s="136" t="s">
        <v>211</v>
      </c>
      <c r="C15" s="136" t="s">
        <v>212</v>
      </c>
      <c r="D15" s="136" t="s">
        <v>206</v>
      </c>
      <c r="E15" s="136" t="s">
        <v>188</v>
      </c>
      <c r="F15" s="193">
        <v>103.5</v>
      </c>
      <c r="G15" s="193">
        <v>105.9</v>
      </c>
      <c r="H15" s="193">
        <v>108</v>
      </c>
      <c r="I15" s="193">
        <v>109.2</v>
      </c>
      <c r="J15" s="193">
        <v>111.4</v>
      </c>
      <c r="K15" s="193">
        <v>121.2</v>
      </c>
      <c r="L15" s="193">
        <v>129</v>
      </c>
      <c r="M15" s="193"/>
    </row>
    <row r="16" spans="1:17" s="61" customFormat="1">
      <c r="A16" s="136"/>
      <c r="B16" s="136" t="s">
        <v>213</v>
      </c>
      <c r="C16" s="136" t="s">
        <v>214</v>
      </c>
      <c r="D16" s="136" t="s">
        <v>206</v>
      </c>
      <c r="E16" s="136" t="s">
        <v>188</v>
      </c>
      <c r="F16" s="193">
        <v>104</v>
      </c>
      <c r="G16" s="193">
        <v>106.5</v>
      </c>
      <c r="H16" s="193">
        <v>108.3</v>
      </c>
      <c r="I16" s="193">
        <v>108.8</v>
      </c>
      <c r="J16" s="193">
        <v>112.1</v>
      </c>
      <c r="K16" s="193">
        <v>121.8</v>
      </c>
      <c r="L16" s="193">
        <v>129.4</v>
      </c>
      <c r="M16" s="193"/>
    </row>
    <row r="17" spans="1:13" s="61" customFormat="1">
      <c r="A17" s="136"/>
      <c r="B17" s="136" t="s">
        <v>215</v>
      </c>
      <c r="C17" s="136" t="s">
        <v>216</v>
      </c>
      <c r="D17" s="136" t="s">
        <v>206</v>
      </c>
      <c r="E17" s="136" t="s">
        <v>188</v>
      </c>
      <c r="F17" s="193">
        <v>104.3</v>
      </c>
      <c r="G17" s="193">
        <v>106.6</v>
      </c>
      <c r="H17" s="193">
        <v>108.4</v>
      </c>
      <c r="I17" s="193">
        <v>109.2</v>
      </c>
      <c r="J17" s="193">
        <v>112.4</v>
      </c>
      <c r="K17" s="193">
        <v>122.3</v>
      </c>
      <c r="L17" s="193">
        <v>130.1</v>
      </c>
      <c r="M17" s="193"/>
    </row>
    <row r="18" spans="1:13" s="61" customFormat="1">
      <c r="A18" s="136"/>
      <c r="B18" s="136" t="s">
        <v>217</v>
      </c>
      <c r="C18" s="136" t="s">
        <v>218</v>
      </c>
      <c r="D18" s="136" t="s">
        <v>206</v>
      </c>
      <c r="E18" s="136" t="s">
        <v>188</v>
      </c>
      <c r="F18" s="193">
        <v>104.4</v>
      </c>
      <c r="G18" s="193">
        <v>106.7</v>
      </c>
      <c r="H18" s="193">
        <v>108.3</v>
      </c>
      <c r="I18" s="193">
        <v>109.2</v>
      </c>
      <c r="J18" s="193">
        <v>113.4</v>
      </c>
      <c r="K18" s="193">
        <v>124.3</v>
      </c>
      <c r="L18" s="193">
        <v>130.19999999999999</v>
      </c>
      <c r="M18" s="193"/>
    </row>
    <row r="19" spans="1:13" s="61" customFormat="1">
      <c r="A19" s="136"/>
      <c r="B19" s="136" t="s">
        <v>219</v>
      </c>
      <c r="C19" s="136" t="s">
        <v>220</v>
      </c>
      <c r="D19" s="136" t="s">
        <v>206</v>
      </c>
      <c r="E19" s="136" t="s">
        <v>188</v>
      </c>
      <c r="F19" s="193">
        <v>104.7</v>
      </c>
      <c r="G19" s="193">
        <v>106.9</v>
      </c>
      <c r="H19" s="193">
        <v>108.5</v>
      </c>
      <c r="I19" s="193">
        <v>109.1</v>
      </c>
      <c r="J19" s="193">
        <v>114.1</v>
      </c>
      <c r="K19" s="193">
        <v>124.8</v>
      </c>
      <c r="L19" s="193">
        <v>130</v>
      </c>
      <c r="M19" s="193"/>
    </row>
    <row r="20" spans="1:13" s="61" customFormat="1">
      <c r="A20" s="136"/>
      <c r="B20" s="136" t="s">
        <v>221</v>
      </c>
      <c r="C20" s="136" t="s">
        <v>222</v>
      </c>
      <c r="D20" s="136" t="s">
        <v>206</v>
      </c>
      <c r="E20" s="136" t="s">
        <v>188</v>
      </c>
      <c r="F20" s="193">
        <v>105</v>
      </c>
      <c r="G20" s="193">
        <v>107.1</v>
      </c>
      <c r="H20" s="193">
        <v>108.5</v>
      </c>
      <c r="I20" s="193">
        <v>109.4</v>
      </c>
      <c r="J20" s="193">
        <v>114.7</v>
      </c>
      <c r="K20" s="193">
        <v>125.3</v>
      </c>
      <c r="L20" s="193">
        <v>130.5</v>
      </c>
      <c r="M20" s="193"/>
    </row>
    <row r="21" spans="1:13" s="61" customFormat="1">
      <c r="A21" s="136"/>
      <c r="B21" s="136" t="s">
        <v>223</v>
      </c>
      <c r="C21" s="136" t="s">
        <v>224</v>
      </c>
      <c r="D21" s="136" t="s">
        <v>206</v>
      </c>
      <c r="E21" s="136" t="s">
        <v>188</v>
      </c>
      <c r="F21" s="193">
        <v>104.5</v>
      </c>
      <c r="G21" s="193">
        <v>106.4</v>
      </c>
      <c r="H21" s="193">
        <v>108.3</v>
      </c>
      <c r="I21" s="193">
        <v>109.3</v>
      </c>
      <c r="J21" s="193">
        <v>114.6</v>
      </c>
      <c r="K21" s="193">
        <v>124.8</v>
      </c>
      <c r="L21" s="193">
        <v>130</v>
      </c>
      <c r="M21" s="193"/>
    </row>
    <row r="22" spans="1:13" s="61" customFormat="1">
      <c r="A22" s="136"/>
      <c r="B22" s="136" t="s">
        <v>225</v>
      </c>
      <c r="C22" s="136" t="s">
        <v>226</v>
      </c>
      <c r="D22" s="136" t="s">
        <v>206</v>
      </c>
      <c r="E22" s="136" t="s">
        <v>188</v>
      </c>
      <c r="F22" s="193">
        <v>104.9</v>
      </c>
      <c r="G22" s="193">
        <v>106.8</v>
      </c>
      <c r="H22" s="193">
        <v>108.6</v>
      </c>
      <c r="I22" s="193">
        <v>109.4</v>
      </c>
      <c r="J22" s="193">
        <v>115.4</v>
      </c>
      <c r="K22" s="193">
        <v>126</v>
      </c>
      <c r="L22" s="193">
        <v>130.80000000000001</v>
      </c>
      <c r="M22" s="193"/>
    </row>
    <row r="23" spans="1:13" s="61" customFormat="1">
      <c r="A23" s="136"/>
      <c r="B23" s="136" t="s">
        <v>227</v>
      </c>
      <c r="C23" s="136" t="s">
        <v>228</v>
      </c>
      <c r="D23" s="136" t="s">
        <v>206</v>
      </c>
      <c r="E23" s="136" t="s">
        <v>188</v>
      </c>
      <c r="F23" s="193">
        <v>105.1</v>
      </c>
      <c r="G23" s="193">
        <v>107</v>
      </c>
      <c r="H23" s="193">
        <v>108.6</v>
      </c>
      <c r="I23" s="193">
        <v>109.7</v>
      </c>
      <c r="J23" s="193">
        <v>116.5</v>
      </c>
      <c r="K23" s="193">
        <v>126.8</v>
      </c>
      <c r="L23" s="193">
        <v>131.6</v>
      </c>
      <c r="M23" s="193"/>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AF"/>
    <pageSetUpPr fitToPage="1"/>
  </sheetPr>
  <dimension ref="A1:O23"/>
  <sheetViews>
    <sheetView topLeftCell="D1" zoomScale="70" zoomScaleNormal="70" workbookViewId="0">
      <pane ySplit="2" topLeftCell="A3" activePane="bottomLeft" state="frozen"/>
      <selection pane="bottomLeft" activeCell="O13" sqref="O13"/>
    </sheetView>
  </sheetViews>
  <sheetFormatPr defaultColWidth="9.109375" defaultRowHeight="13.2"/>
  <cols>
    <col min="1" max="1" width="10.88671875" customWidth="1"/>
    <col min="2" max="2" width="30.5546875" style="61" bestFit="1" customWidth="1"/>
    <col min="3" max="3" width="87.44140625" bestFit="1" customWidth="1"/>
    <col min="4" max="4" width="8.88671875" customWidth="1"/>
    <col min="5" max="5" width="17.109375" bestFit="1" customWidth="1"/>
    <col min="6" max="13" width="8.5546875" bestFit="1" customWidth="1"/>
    <col min="14" max="14" width="2.109375" style="125" customWidth="1"/>
    <col min="15" max="15" width="74.88671875" style="125" customWidth="1"/>
    <col min="16" max="16384" width="9.109375" style="125"/>
  </cols>
  <sheetData>
    <row r="1" spans="1:15" ht="24" customHeight="1">
      <c r="A1" s="16" t="str">
        <f ca="1" xml:space="preserve"> RIGHT(CELL("FILENAME", $A$1), LEN(CELL("FILENAME", $A$1)) - SEARCH("]", CELL("FILENAME", $A$1)))</f>
        <v>InpOverride</v>
      </c>
      <c r="C1" s="27"/>
      <c r="O1" s="137" t="s">
        <v>229</v>
      </c>
    </row>
    <row r="2" spans="1:15">
      <c r="A2" s="61" t="s">
        <v>110</v>
      </c>
      <c r="B2" s="61" t="s">
        <v>174</v>
      </c>
      <c r="C2" s="61" t="s">
        <v>175</v>
      </c>
      <c r="D2" s="61" t="s">
        <v>176</v>
      </c>
      <c r="E2" s="61" t="s">
        <v>177</v>
      </c>
      <c r="F2" t="s">
        <v>178</v>
      </c>
      <c r="G2" t="s">
        <v>179</v>
      </c>
      <c r="H2" t="s">
        <v>180</v>
      </c>
      <c r="I2" t="s">
        <v>181</v>
      </c>
      <c r="J2" t="s">
        <v>182</v>
      </c>
      <c r="K2" t="s">
        <v>183</v>
      </c>
      <c r="L2" t="s">
        <v>184</v>
      </c>
      <c r="M2" t="s">
        <v>185</v>
      </c>
    </row>
    <row r="4" spans="1:15">
      <c r="A4" s="136"/>
      <c r="B4" s="136" t="str">
        <f xml:space="preserve"> CONCATENATE("C_", F_Inputs!B4, "_PR19CMI002")</f>
        <v>C_A7001WR_PR19CMI002</v>
      </c>
      <c r="C4" s="136" t="str">
        <f>F_Inputs!C4</f>
        <v>Land sales water resources - Forecast at previous review</v>
      </c>
      <c r="D4" s="136" t="str">
        <f>F_Inputs!D4</f>
        <v>£m</v>
      </c>
      <c r="E4" s="136" t="str">
        <f>F_Inputs!E4</f>
        <v>Price Review 2019</v>
      </c>
      <c r="F4" s="224"/>
      <c r="G4" s="224"/>
      <c r="H4" s="224"/>
      <c r="I4" s="201">
        <v>0</v>
      </c>
      <c r="J4" s="201">
        <v>0</v>
      </c>
      <c r="K4" s="201">
        <v>0</v>
      </c>
      <c r="L4" s="201">
        <v>0</v>
      </c>
      <c r="M4" s="201">
        <v>0</v>
      </c>
      <c r="O4" s="125" t="s">
        <v>230</v>
      </c>
    </row>
    <row r="5" spans="1:15">
      <c r="A5" s="136"/>
      <c r="B5" s="136" t="str">
        <f xml:space="preserve"> CONCATENATE("C_", F_Inputs!B5, "_PR19CMI002")</f>
        <v>C_BT39301PWR_PR19CMI002</v>
      </c>
      <c r="C5" s="136" t="str">
        <f>F_Inputs!C5</f>
        <v>Proceeds from disposals of protected land - water resources</v>
      </c>
      <c r="D5" s="136" t="str">
        <f>F_Inputs!D5</f>
        <v>£000</v>
      </c>
      <c r="E5" s="136" t="str">
        <f>F_Inputs!E5</f>
        <v>Price Review 2019</v>
      </c>
      <c r="F5" s="147"/>
      <c r="G5" s="147"/>
      <c r="H5" s="147"/>
      <c r="I5" s="143">
        <v>0</v>
      </c>
      <c r="J5" s="143">
        <v>0</v>
      </c>
      <c r="K5" s="143">
        <v>0</v>
      </c>
      <c r="L5" s="143">
        <v>0</v>
      </c>
      <c r="M5" s="143">
        <v>0</v>
      </c>
      <c r="O5" s="238" t="s">
        <v>231</v>
      </c>
    </row>
    <row r="6" spans="1:15">
      <c r="A6" s="136"/>
      <c r="B6" s="136" t="str">
        <f xml:space="preserve"> CONCATENATE("C_", F_Inputs!B6, "_PR19CMI002")</f>
        <v>C_A7001WN_PR19CMI002</v>
      </c>
      <c r="C6" s="136" t="str">
        <f>F_Inputs!C6</f>
        <v>Land sales water network - Forecast at previous review</v>
      </c>
      <c r="D6" s="136" t="str">
        <f>F_Inputs!D6</f>
        <v>£m</v>
      </c>
      <c r="E6" s="136" t="str">
        <f>F_Inputs!E6</f>
        <v>Price Review 2019</v>
      </c>
      <c r="F6" s="224"/>
      <c r="G6" s="224"/>
      <c r="H6" s="224"/>
      <c r="I6" s="201">
        <v>0</v>
      </c>
      <c r="J6" s="201">
        <v>0</v>
      </c>
      <c r="K6" s="201">
        <v>0</v>
      </c>
      <c r="L6" s="201">
        <v>0</v>
      </c>
      <c r="M6" s="201">
        <v>0</v>
      </c>
      <c r="O6" s="125" t="s">
        <v>230</v>
      </c>
    </row>
    <row r="7" spans="1:15">
      <c r="A7" s="136"/>
      <c r="B7" s="136" t="str">
        <f xml:space="preserve"> CONCATENATE("C_", F_Inputs!B7, "_PR19CMI002")</f>
        <v>C_BT39301PWN_PR19CMI002</v>
      </c>
      <c r="C7" s="136" t="str">
        <f>F_Inputs!C7</f>
        <v>Proceeds from disposals of protected land - water network</v>
      </c>
      <c r="D7" s="136" t="str">
        <f>F_Inputs!D7</f>
        <v>£000</v>
      </c>
      <c r="E7" s="136" t="str">
        <f>F_Inputs!E7</f>
        <v>Price Review 2019</v>
      </c>
      <c r="F7" s="147"/>
      <c r="G7" s="147"/>
      <c r="H7" s="147"/>
      <c r="I7" s="143">
        <v>26.42248</v>
      </c>
      <c r="J7" s="143">
        <v>1269.739</v>
      </c>
      <c r="K7" s="143">
        <v>0</v>
      </c>
      <c r="L7" s="143">
        <v>0</v>
      </c>
      <c r="M7" s="143">
        <v>0</v>
      </c>
      <c r="O7" s="238" t="s">
        <v>231</v>
      </c>
    </row>
    <row r="8" spans="1:15">
      <c r="A8" s="136"/>
      <c r="B8" s="136" t="str">
        <f xml:space="preserve"> CONCATENATE("C_", F_Inputs!B8, "_PR19CMI002")</f>
        <v>C_A7001WW_PR19CMI002</v>
      </c>
      <c r="C8" s="136" t="str">
        <f>F_Inputs!C8</f>
        <v>Land sales wastewater - Forecast at previous review</v>
      </c>
      <c r="D8" s="136" t="str">
        <f>F_Inputs!D8</f>
        <v>£m</v>
      </c>
      <c r="E8" s="136" t="str">
        <f>F_Inputs!E8</f>
        <v>Price Review 2019</v>
      </c>
      <c r="F8" s="224"/>
      <c r="G8" s="224"/>
      <c r="H8" s="224"/>
      <c r="I8" s="201">
        <v>0</v>
      </c>
      <c r="J8" s="201">
        <v>0</v>
      </c>
      <c r="K8" s="201">
        <v>0</v>
      </c>
      <c r="L8" s="201">
        <v>0</v>
      </c>
      <c r="M8" s="201">
        <v>0</v>
      </c>
    </row>
    <row r="9" spans="1:15">
      <c r="A9" s="136"/>
      <c r="B9" s="136" t="str">
        <f xml:space="preserve"> CONCATENATE("C_", F_Inputs!B9, "_PR19CMI002")</f>
        <v>C_BT39301PS_PR19CMI002</v>
      </c>
      <c r="C9" s="136" t="str">
        <f>F_Inputs!C9</f>
        <v>Proceeds from disposals of protected land - Wastewater</v>
      </c>
      <c r="D9" s="136" t="str">
        <f>F_Inputs!D9</f>
        <v>£000</v>
      </c>
      <c r="E9" s="136" t="str">
        <f>F_Inputs!E9</f>
        <v>Price Review 2019</v>
      </c>
      <c r="F9" s="147"/>
      <c r="G9" s="147"/>
      <c r="H9" s="147"/>
      <c r="I9" s="143">
        <v>0</v>
      </c>
      <c r="J9" s="143">
        <v>0</v>
      </c>
      <c r="K9" s="143">
        <v>0</v>
      </c>
      <c r="L9" s="143">
        <v>0</v>
      </c>
      <c r="M9" s="143">
        <v>0</v>
      </c>
      <c r="O9" s="136"/>
    </row>
    <row r="10" spans="1:15">
      <c r="A10" s="136"/>
      <c r="B10" s="136" t="str">
        <f xml:space="preserve"> CONCATENATE("C_", F_Inputs!B10, "_PR19CMI002")</f>
        <v>C_A7001DMMY_PR19CMI002</v>
      </c>
      <c r="C10" s="136" t="str">
        <f>F_Inputs!C10</f>
        <v>Land sales dmmy - Forecast at previous review</v>
      </c>
      <c r="D10" s="136" t="str">
        <f>F_Inputs!D10</f>
        <v>£m</v>
      </c>
      <c r="E10" s="136" t="str">
        <f>F_Inputs!E10</f>
        <v>Price Review 2019</v>
      </c>
      <c r="F10" s="224"/>
      <c r="G10" s="224"/>
      <c r="H10" s="224"/>
      <c r="I10" s="201">
        <v>0</v>
      </c>
      <c r="J10" s="201">
        <v>0</v>
      </c>
      <c r="K10" s="201">
        <v>0</v>
      </c>
      <c r="L10" s="201">
        <v>0</v>
      </c>
      <c r="M10" s="201">
        <v>0</v>
      </c>
    </row>
    <row r="11" spans="1:15">
      <c r="A11" s="136"/>
      <c r="B11" s="136" t="str">
        <f xml:space="preserve"> CONCATENATE("C_", F_Inputs!B11, "_PR19CMI002")</f>
        <v>C_BT39301PTTT_PR19CMI002</v>
      </c>
      <c r="C11" s="136" t="str">
        <f>F_Inputs!C11</f>
        <v>Land sales - Proceeds from disposals of protected land (TTT)</v>
      </c>
      <c r="D11" s="136" t="str">
        <f>F_Inputs!D11</f>
        <v>£000</v>
      </c>
      <c r="E11" s="136" t="str">
        <f>F_Inputs!E11</f>
        <v>Price Review 2019</v>
      </c>
      <c r="F11" s="147"/>
      <c r="G11" s="147"/>
      <c r="H11" s="147"/>
      <c r="I11" s="143">
        <v>0</v>
      </c>
      <c r="J11" s="143">
        <v>0</v>
      </c>
      <c r="K11" s="143">
        <v>0</v>
      </c>
      <c r="L11" s="143">
        <v>0</v>
      </c>
      <c r="M11" s="143">
        <v>0</v>
      </c>
      <c r="O11" s="136"/>
    </row>
    <row r="12" spans="1:15">
      <c r="A12" s="136"/>
      <c r="B12" s="180" t="str">
        <f xml:space="preserve"> CONCATENATE("C_", F_Inputs!B12, "_PR19CMI002")</f>
        <v>C_PR19INF0002AL_PR19CMI002</v>
      </c>
      <c r="C12" s="136" t="str">
        <f>F_Inputs!C12</f>
        <v>Consumer price index (including housing costs) - Consumer Price Index (with housing) for April</v>
      </c>
      <c r="D12" s="136" t="str">
        <f>F_Inputs!D12</f>
        <v>nr</v>
      </c>
      <c r="E12" s="136" t="str">
        <f>F_Inputs!E12</f>
        <v>Price Review 2019</v>
      </c>
      <c r="F12" s="147"/>
      <c r="G12" s="147"/>
      <c r="H12" s="204">
        <v>107.6</v>
      </c>
      <c r="I12" s="204">
        <v>108.6</v>
      </c>
      <c r="J12" s="204">
        <v>110.4</v>
      </c>
      <c r="K12" s="204">
        <v>119</v>
      </c>
      <c r="L12" s="204">
        <v>128.30000000000001</v>
      </c>
      <c r="M12" s="204">
        <v>132.19999999999999</v>
      </c>
      <c r="O12" s="125" t="s">
        <v>232</v>
      </c>
    </row>
    <row r="13" spans="1:15">
      <c r="A13" s="136"/>
      <c r="B13" s="180" t="str">
        <f xml:space="preserve"> CONCATENATE("C_", F_Inputs!B13, "_PR19CMI002")</f>
        <v>C_PR19INF0002MY_PR19CMI002</v>
      </c>
      <c r="C13" s="136" t="str">
        <f>F_Inputs!C13</f>
        <v>Consumer price index (including housing costs) - Consumer Price Index (with housing) for May</v>
      </c>
      <c r="D13" s="136" t="str">
        <f>F_Inputs!D13</f>
        <v>nr</v>
      </c>
      <c r="E13" s="136" t="str">
        <f>F_Inputs!E13</f>
        <v>Price Review 2019</v>
      </c>
      <c r="F13" s="147"/>
      <c r="G13" s="147"/>
      <c r="H13" s="204">
        <v>107.9</v>
      </c>
      <c r="I13" s="204">
        <v>108.6</v>
      </c>
      <c r="J13" s="204">
        <v>111</v>
      </c>
      <c r="K13" s="204">
        <v>119.7</v>
      </c>
      <c r="L13" s="204">
        <v>129.1</v>
      </c>
      <c r="M13" s="204">
        <v>132.69999999999999</v>
      </c>
    </row>
    <row r="14" spans="1:15">
      <c r="A14" s="136"/>
      <c r="B14" s="180" t="str">
        <f xml:space="preserve"> CONCATENATE("C_", F_Inputs!B14, "_PR19CMI002")</f>
        <v>C_PR19INF0002JN_PR19CMI002</v>
      </c>
      <c r="C14" s="136" t="str">
        <f>F_Inputs!C14</f>
        <v>Consumer price index (including housing costs) - Consumer Price Index (with housing) for June</v>
      </c>
      <c r="D14" s="136" t="str">
        <f>F_Inputs!D14</f>
        <v>nr</v>
      </c>
      <c r="E14" s="136" t="str">
        <f>F_Inputs!E14</f>
        <v>Price Review 2019</v>
      </c>
      <c r="F14" s="147"/>
      <c r="G14" s="147"/>
      <c r="H14" s="204">
        <v>107.9</v>
      </c>
      <c r="I14" s="204">
        <v>108.8</v>
      </c>
      <c r="J14" s="204">
        <v>111.4</v>
      </c>
      <c r="K14" s="204">
        <v>120.5</v>
      </c>
      <c r="L14" s="204">
        <v>129.4</v>
      </c>
      <c r="M14" s="204">
        <v>133.30000000000001</v>
      </c>
    </row>
    <row r="15" spans="1:15">
      <c r="A15" s="136"/>
      <c r="B15" s="180" t="str">
        <f xml:space="preserve"> CONCATENATE("C_", F_Inputs!B15, "_PR19CMI002")</f>
        <v>C_PR19INF0002JL_PR19CMI002</v>
      </c>
      <c r="C15" s="136" t="str">
        <f>F_Inputs!C15</f>
        <v>Consumer price index (including housing costs) - Consumer Price Index (with housing) for July</v>
      </c>
      <c r="D15" s="136" t="str">
        <f>F_Inputs!D15</f>
        <v>nr</v>
      </c>
      <c r="E15" s="136" t="str">
        <f>F_Inputs!E15</f>
        <v>Price Review 2019</v>
      </c>
      <c r="F15" s="147"/>
      <c r="G15" s="147"/>
      <c r="H15" s="204">
        <v>108</v>
      </c>
      <c r="I15" s="204">
        <v>109.2</v>
      </c>
      <c r="J15" s="204">
        <v>111.4</v>
      </c>
      <c r="K15" s="204">
        <v>121.2</v>
      </c>
      <c r="L15" s="204">
        <v>129</v>
      </c>
      <c r="M15" s="204"/>
    </row>
    <row r="16" spans="1:15">
      <c r="A16" s="136"/>
      <c r="B16" s="180" t="str">
        <f xml:space="preserve"> CONCATENATE("C_", F_Inputs!B16, "_PR19CMI002")</f>
        <v>C_PR19INF0002AT_PR19CMI002</v>
      </c>
      <c r="C16" s="136" t="str">
        <f>F_Inputs!C16</f>
        <v>Consumer price index (including housing costs) - Consumer Price Index (with housing) for August</v>
      </c>
      <c r="D16" s="136" t="str">
        <f>F_Inputs!D16</f>
        <v>nr</v>
      </c>
      <c r="E16" s="136" t="str">
        <f>F_Inputs!E16</f>
        <v>Price Review 2019</v>
      </c>
      <c r="F16" s="147"/>
      <c r="G16" s="147"/>
      <c r="H16" s="204">
        <v>108.3</v>
      </c>
      <c r="I16" s="204">
        <v>108.8</v>
      </c>
      <c r="J16" s="204">
        <v>112.1</v>
      </c>
      <c r="K16" s="204">
        <v>121.8</v>
      </c>
      <c r="L16" s="204">
        <v>129.4</v>
      </c>
      <c r="M16" s="204"/>
    </row>
    <row r="17" spans="1:13">
      <c r="A17" s="136"/>
      <c r="B17" s="180" t="str">
        <f xml:space="preserve"> CONCATENATE("C_", F_Inputs!B17, "_PR19CMI002")</f>
        <v>C_PR19INF0002SR_PR19CMI002</v>
      </c>
      <c r="C17" s="136" t="str">
        <f>F_Inputs!C17</f>
        <v>Consumer price index (including housing costs) - Consumer Price Index (with housing) for September</v>
      </c>
      <c r="D17" s="136" t="str">
        <f>F_Inputs!D17</f>
        <v>nr</v>
      </c>
      <c r="E17" s="136" t="str">
        <f>F_Inputs!E17</f>
        <v>Price Review 2019</v>
      </c>
      <c r="F17" s="147"/>
      <c r="G17" s="147"/>
      <c r="H17" s="204">
        <v>108.4</v>
      </c>
      <c r="I17" s="204">
        <v>109.2</v>
      </c>
      <c r="J17" s="204">
        <v>112.4</v>
      </c>
      <c r="K17" s="204">
        <v>122.3</v>
      </c>
      <c r="L17" s="204">
        <v>130.1</v>
      </c>
      <c r="M17" s="204"/>
    </row>
    <row r="18" spans="1:13">
      <c r="A18" s="136"/>
      <c r="B18" s="180" t="str">
        <f xml:space="preserve"> CONCATENATE("C_", F_Inputs!B18, "_PR19CMI002")</f>
        <v>C_PR19INF0002OR_PR19CMI002</v>
      </c>
      <c r="C18" s="136" t="str">
        <f>F_Inputs!C18</f>
        <v>Consumer price index (including housing costs) - Consumer Price Index (with housing) for October</v>
      </c>
      <c r="D18" s="136" t="str">
        <f>F_Inputs!D18</f>
        <v>nr</v>
      </c>
      <c r="E18" s="136" t="str">
        <f>F_Inputs!E18</f>
        <v>Price Review 2019</v>
      </c>
      <c r="F18" s="147"/>
      <c r="G18" s="147"/>
      <c r="H18" s="204">
        <v>108.3</v>
      </c>
      <c r="I18" s="204">
        <v>109.2</v>
      </c>
      <c r="J18" s="204">
        <v>113.4</v>
      </c>
      <c r="K18" s="204">
        <v>124.3</v>
      </c>
      <c r="L18" s="204">
        <v>130.19999999999999</v>
      </c>
      <c r="M18" s="204"/>
    </row>
    <row r="19" spans="1:13">
      <c r="A19" s="136"/>
      <c r="B19" s="180" t="str">
        <f xml:space="preserve"> CONCATENATE("C_", F_Inputs!B19, "_PR19CMI002")</f>
        <v>C_PR19INF0002NR_PR19CMI002</v>
      </c>
      <c r="C19" s="136" t="str">
        <f>F_Inputs!C19</f>
        <v>Consumer price index (including housing costs) - Consumer Price Index (with housing) for November</v>
      </c>
      <c r="D19" s="136" t="str">
        <f>F_Inputs!D19</f>
        <v>nr</v>
      </c>
      <c r="E19" s="136" t="str">
        <f>F_Inputs!E19</f>
        <v>Price Review 2019</v>
      </c>
      <c r="F19" s="147"/>
      <c r="G19" s="147"/>
      <c r="H19" s="204">
        <v>108.5</v>
      </c>
      <c r="I19" s="204">
        <v>109.1</v>
      </c>
      <c r="J19" s="204">
        <v>114.1</v>
      </c>
      <c r="K19" s="204">
        <v>124.8</v>
      </c>
      <c r="L19" s="204">
        <v>130</v>
      </c>
      <c r="M19" s="204"/>
    </row>
    <row r="20" spans="1:13">
      <c r="A20" s="136"/>
      <c r="B20" s="180" t="str">
        <f xml:space="preserve"> CONCATENATE("C_", F_Inputs!B20, "_PR19CMI002")</f>
        <v>C_PR19INF0002DR_PR19CMI002</v>
      </c>
      <c r="C20" s="136" t="str">
        <f>F_Inputs!C20</f>
        <v>Consumer price index (including housing costs) - Consumer Price Index (with housing) for December</v>
      </c>
      <c r="D20" s="136" t="str">
        <f>F_Inputs!D20</f>
        <v>nr</v>
      </c>
      <c r="E20" s="136" t="str">
        <f>F_Inputs!E20</f>
        <v>Price Review 2019</v>
      </c>
      <c r="F20" s="147"/>
      <c r="G20" s="147"/>
      <c r="H20" s="204">
        <v>108.5</v>
      </c>
      <c r="I20" s="204">
        <v>109.4</v>
      </c>
      <c r="J20" s="204">
        <v>114.7</v>
      </c>
      <c r="K20" s="204">
        <v>125.3</v>
      </c>
      <c r="L20" s="204">
        <v>130.5</v>
      </c>
      <c r="M20" s="204"/>
    </row>
    <row r="21" spans="1:13">
      <c r="A21" s="136"/>
      <c r="B21" s="180" t="str">
        <f xml:space="preserve"> CONCATENATE("C_", F_Inputs!B21, "_PR19CMI002")</f>
        <v>C_PR19INF0002JY_PR19CMI002</v>
      </c>
      <c r="C21" s="136" t="str">
        <f>F_Inputs!C21</f>
        <v>Consumer price index (including housing costs) - Consumer Price Index (with housing) for January</v>
      </c>
      <c r="D21" s="136" t="str">
        <f>F_Inputs!D21</f>
        <v>nr</v>
      </c>
      <c r="E21" s="136" t="str">
        <f>F_Inputs!E21</f>
        <v>Price Review 2019</v>
      </c>
      <c r="F21" s="147"/>
      <c r="G21" s="147"/>
      <c r="H21" s="204">
        <v>108.3</v>
      </c>
      <c r="I21" s="204">
        <v>109.3</v>
      </c>
      <c r="J21" s="204">
        <v>114.6</v>
      </c>
      <c r="K21" s="204">
        <v>124.8</v>
      </c>
      <c r="L21" s="204">
        <v>130</v>
      </c>
      <c r="M21" s="204"/>
    </row>
    <row r="22" spans="1:13">
      <c r="A22" s="136"/>
      <c r="B22" s="180" t="str">
        <f xml:space="preserve"> CONCATENATE("C_", F_Inputs!B22, "_PR19CMI002")</f>
        <v>C_PR19INF0002FY_PR19CMI002</v>
      </c>
      <c r="C22" s="136" t="str">
        <f>F_Inputs!C22</f>
        <v>Consumer price index (including housing costs) - Consumer Price Index (with housing) for February</v>
      </c>
      <c r="D22" s="136" t="str">
        <f>F_Inputs!D22</f>
        <v>nr</v>
      </c>
      <c r="E22" s="136" t="str">
        <f>F_Inputs!E22</f>
        <v>Price Review 2019</v>
      </c>
      <c r="F22" s="147"/>
      <c r="G22" s="147"/>
      <c r="H22" s="204">
        <v>108.6</v>
      </c>
      <c r="I22" s="204">
        <v>109.4</v>
      </c>
      <c r="J22" s="204">
        <v>115.4</v>
      </c>
      <c r="K22" s="204">
        <v>126</v>
      </c>
      <c r="L22" s="204">
        <v>130.80000000000001</v>
      </c>
      <c r="M22" s="204"/>
    </row>
    <row r="23" spans="1:13">
      <c r="A23" s="136"/>
      <c r="B23" s="180" t="str">
        <f xml:space="preserve"> CONCATENATE("C_", F_Inputs!B23, "_PR19CMI002")</f>
        <v>C_PR19INF0002MH_PR19CMI002</v>
      </c>
      <c r="C23" s="136" t="str">
        <f>F_Inputs!C23</f>
        <v>Consumer price index (including housing costs) - Consumer Price Index (with housing) for March</v>
      </c>
      <c r="D23" s="136" t="str">
        <f>F_Inputs!D23</f>
        <v>nr</v>
      </c>
      <c r="E23" s="136" t="str">
        <f>F_Inputs!E23</f>
        <v>Price Review 2019</v>
      </c>
      <c r="F23" s="147"/>
      <c r="G23" s="147"/>
      <c r="H23" s="204">
        <v>108.6</v>
      </c>
      <c r="I23" s="204">
        <v>109.7</v>
      </c>
      <c r="J23" s="204">
        <v>116.5</v>
      </c>
      <c r="K23" s="204">
        <v>126.8</v>
      </c>
      <c r="L23" s="204">
        <v>131.6</v>
      </c>
      <c r="M23" s="204"/>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AF"/>
    <pageSetUpPr fitToPage="1"/>
  </sheetPr>
  <dimension ref="A1:M23"/>
  <sheetViews>
    <sheetView topLeftCell="B1" zoomScale="70" zoomScaleNormal="70" workbookViewId="0">
      <pane ySplit="2" topLeftCell="A3" activePane="bottomLeft" state="frozen"/>
      <selection pane="bottomLeft" activeCell="M14" sqref="M14"/>
    </sheetView>
  </sheetViews>
  <sheetFormatPr defaultColWidth="9.109375" defaultRowHeight="13.2"/>
  <cols>
    <col min="1" max="1" width="10.88671875" customWidth="1"/>
    <col min="2" max="2" width="29.44140625" style="61" bestFit="1" customWidth="1"/>
    <col min="3" max="3" width="87.109375" bestFit="1" customWidth="1"/>
    <col min="4" max="4" width="8.88671875" customWidth="1"/>
    <col min="5" max="5" width="17.109375" bestFit="1" customWidth="1"/>
    <col min="6" max="13" width="10.109375" customWidth="1"/>
    <col min="14" max="16384" width="9.109375" style="125"/>
  </cols>
  <sheetData>
    <row r="1" spans="1:13" ht="24.9" customHeight="1">
      <c r="A1" s="16" t="str">
        <f ca="1" xml:space="preserve"> RIGHT(CELL("FILENAME", $A$1), LEN(CELL("FILENAME", $A$1)) - SEARCH("]", CELL("FILENAME", $A$1)))</f>
        <v>F_InpActive</v>
      </c>
      <c r="C1" s="27"/>
    </row>
    <row r="2" spans="1:13">
      <c r="A2" s="61" t="s">
        <v>110</v>
      </c>
      <c r="B2" s="61" t="s">
        <v>174</v>
      </c>
      <c r="C2" s="61" t="s">
        <v>175</v>
      </c>
      <c r="D2" s="61" t="s">
        <v>176</v>
      </c>
      <c r="E2" s="61" t="s">
        <v>177</v>
      </c>
      <c r="F2" t="s">
        <v>178</v>
      </c>
      <c r="G2" t="s">
        <v>179</v>
      </c>
      <c r="H2" t="s">
        <v>180</v>
      </c>
      <c r="I2" t="s">
        <v>181</v>
      </c>
      <c r="J2" t="s">
        <v>182</v>
      </c>
      <c r="K2" t="s">
        <v>183</v>
      </c>
      <c r="L2" t="s">
        <v>184</v>
      </c>
      <c r="M2" t="s">
        <v>185</v>
      </c>
    </row>
    <row r="4" spans="1:13">
      <c r="A4" s="224"/>
      <c r="B4" s="224" t="str">
        <f xml:space="preserve"> IF( InpOverride!B4 = "", F_Inputs!B4, InpOverride!B4 )</f>
        <v>C_A7001WR_PR19CMI002</v>
      </c>
      <c r="C4" s="224" t="str">
        <f xml:space="preserve"> IF( InpOverride!C4 = "", F_Inputs!C4, InpOverride!C4 )</f>
        <v>Land sales water resources - Forecast at previous review</v>
      </c>
      <c r="D4" s="224" t="str">
        <f xml:space="preserve"> IF( InpOverride!D4 = "", F_Inputs!D4, InpOverride!D4 )</f>
        <v>£m</v>
      </c>
      <c r="E4" s="224" t="str">
        <f xml:space="preserve"> IF( InpOverride!E4 = "", F_Inputs!E4, InpOverride!E4 )</f>
        <v>Price Review 2019</v>
      </c>
      <c r="F4" s="224"/>
      <c r="G4" s="224"/>
      <c r="H4" s="224"/>
      <c r="I4" s="216">
        <f xml:space="preserve"> IF( InpOverride!I4 = "", F_Inputs!I4, InpOverride!I4 )</f>
        <v>0</v>
      </c>
      <c r="J4" s="216">
        <f xml:space="preserve"> IF( InpOverride!J4 = "", F_Inputs!J4, InpOverride!J4 )</f>
        <v>0</v>
      </c>
      <c r="K4" s="216">
        <f xml:space="preserve"> IF( InpOverride!K4 = "", F_Inputs!K4, InpOverride!K4 )</f>
        <v>0</v>
      </c>
      <c r="L4" s="216">
        <f xml:space="preserve"> IF( InpOverride!L4 = "", F_Inputs!L4, InpOverride!L4 )</f>
        <v>0</v>
      </c>
      <c r="M4" s="216">
        <f xml:space="preserve"> IF( InpOverride!M4 = "", F_Inputs!M4, InpOverride!M4 )</f>
        <v>0</v>
      </c>
    </row>
    <row r="5" spans="1:13">
      <c r="A5" s="147"/>
      <c r="B5" s="147" t="str">
        <f xml:space="preserve"> IF( InpOverride!B5 = "", F_Inputs!B5, InpOverride!B5 )</f>
        <v>C_BT39301PWR_PR19CMI002</v>
      </c>
      <c r="C5" s="147" t="str">
        <f xml:space="preserve"> IF( InpOverride!C5 = "", F_Inputs!C5, InpOverride!C5 )</f>
        <v>Proceeds from disposals of protected land - water resources</v>
      </c>
      <c r="D5" s="147" t="str">
        <f xml:space="preserve"> IF( InpOverride!D5 = "", F_Inputs!D5, InpOverride!D5 )</f>
        <v>£000</v>
      </c>
      <c r="E5" s="147" t="str">
        <f xml:space="preserve"> IF( InpOverride!E5 = "", F_Inputs!E5, InpOverride!E5 )</f>
        <v>Price Review 2019</v>
      </c>
      <c r="F5" s="147"/>
      <c r="G5" s="147"/>
      <c r="H5" s="147"/>
      <c r="I5" s="144">
        <f xml:space="preserve"> IF( InpOverride!I5 = "", F_Inputs!I5, InpOverride!I5 )</f>
        <v>0</v>
      </c>
      <c r="J5" s="144">
        <f xml:space="preserve"> IF( InpOverride!J5 = "", F_Inputs!J5, InpOverride!J5 )</f>
        <v>0</v>
      </c>
      <c r="K5" s="144">
        <f xml:space="preserve"> IF( InpOverride!K5 = "", F_Inputs!K5, InpOverride!K5 )</f>
        <v>0</v>
      </c>
      <c r="L5" s="144">
        <f xml:space="preserve"> IF( InpOverride!L5 = "", F_Inputs!L5, InpOverride!L5 )</f>
        <v>0</v>
      </c>
      <c r="M5" s="144">
        <f xml:space="preserve"> IF( InpOverride!M5 = "", F_Inputs!M5, InpOverride!M5 )</f>
        <v>0</v>
      </c>
    </row>
    <row r="6" spans="1:13">
      <c r="A6" s="224"/>
      <c r="B6" s="224" t="str">
        <f xml:space="preserve"> IF( InpOverride!B6 = "", F_Inputs!B6, InpOverride!B6 )</f>
        <v>C_A7001WN_PR19CMI002</v>
      </c>
      <c r="C6" s="224" t="str">
        <f xml:space="preserve"> IF( InpOverride!C6 = "", F_Inputs!C6, InpOverride!C6 )</f>
        <v>Land sales water network - Forecast at previous review</v>
      </c>
      <c r="D6" s="224" t="str">
        <f xml:space="preserve"> IF( InpOverride!D6 = "", F_Inputs!D6, InpOverride!D6 )</f>
        <v>£m</v>
      </c>
      <c r="E6" s="224" t="str">
        <f xml:space="preserve"> IF( InpOverride!E6 = "", F_Inputs!E6, InpOverride!E6 )</f>
        <v>Price Review 2019</v>
      </c>
      <c r="F6" s="224"/>
      <c r="G6" s="224"/>
      <c r="H6" s="224"/>
      <c r="I6" s="216">
        <f xml:space="preserve"> IF( InpOverride!I6 = "", F_Inputs!I6, InpOverride!I6 )</f>
        <v>0</v>
      </c>
      <c r="J6" s="216">
        <f xml:space="preserve"> IF( InpOverride!J6 = "", F_Inputs!J6, InpOverride!J6 )</f>
        <v>0</v>
      </c>
      <c r="K6" s="216">
        <f xml:space="preserve"> IF( InpOverride!K6 = "", F_Inputs!K6, InpOverride!K6 )</f>
        <v>0</v>
      </c>
      <c r="L6" s="216">
        <f xml:space="preserve"> IF( InpOverride!L6 = "", F_Inputs!L6, InpOverride!L6 )</f>
        <v>0</v>
      </c>
      <c r="M6" s="216">
        <f xml:space="preserve"> IF( InpOverride!M6 = "", F_Inputs!M6, InpOverride!M6 )</f>
        <v>0</v>
      </c>
    </row>
    <row r="7" spans="1:13">
      <c r="A7" s="147"/>
      <c r="B7" s="147" t="str">
        <f xml:space="preserve"> IF( InpOverride!B7 = "", F_Inputs!B7, InpOverride!B7 )</f>
        <v>C_BT39301PWN_PR19CMI002</v>
      </c>
      <c r="C7" s="147" t="str">
        <f xml:space="preserve"> IF( InpOverride!C7 = "", F_Inputs!C7, InpOverride!C7 )</f>
        <v>Proceeds from disposals of protected land - water network</v>
      </c>
      <c r="D7" s="147" t="str">
        <f xml:space="preserve"> IF( InpOverride!D7 = "", F_Inputs!D7, InpOverride!D7 )</f>
        <v>£000</v>
      </c>
      <c r="E7" s="147" t="str">
        <f xml:space="preserve"> IF( InpOverride!E7 = "", F_Inputs!E7, InpOverride!E7 )</f>
        <v>Price Review 2019</v>
      </c>
      <c r="F7" s="147"/>
      <c r="G7" s="147"/>
      <c r="H7" s="147"/>
      <c r="I7" s="144">
        <f xml:space="preserve"> IF( InpOverride!I7 = "", F_Inputs!I7, InpOverride!I7 )</f>
        <v>26.42248</v>
      </c>
      <c r="J7" s="144">
        <f xml:space="preserve"> IF( InpOverride!J7 = "", F_Inputs!J7, InpOverride!J7 )</f>
        <v>1269.739</v>
      </c>
      <c r="K7" s="144">
        <f xml:space="preserve"> IF( InpOverride!K7 = "", F_Inputs!K7, InpOverride!K7 )</f>
        <v>0</v>
      </c>
      <c r="L7" s="144">
        <f xml:space="preserve"> IF( InpOverride!L7 = "", F_Inputs!L7, InpOverride!L7 )</f>
        <v>0</v>
      </c>
      <c r="M7" s="144">
        <f xml:space="preserve"> IF( InpOverride!M7 = "", F_Inputs!M7, InpOverride!M7 )</f>
        <v>0</v>
      </c>
    </row>
    <row r="8" spans="1:13">
      <c r="A8" s="224"/>
      <c r="B8" s="224" t="str">
        <f xml:space="preserve"> IF( InpOverride!B8 = "", F_Inputs!B8, InpOverride!B8 )</f>
        <v>C_A7001WW_PR19CMI002</v>
      </c>
      <c r="C8" s="224" t="str">
        <f xml:space="preserve"> IF( InpOverride!C8 = "", F_Inputs!C8, InpOverride!C8 )</f>
        <v>Land sales wastewater - Forecast at previous review</v>
      </c>
      <c r="D8" s="224" t="str">
        <f xml:space="preserve"> IF( InpOverride!D8 = "", F_Inputs!D8, InpOverride!D8 )</f>
        <v>£m</v>
      </c>
      <c r="E8" s="224" t="str">
        <f xml:space="preserve"> IF( InpOverride!E8 = "", F_Inputs!E8, InpOverride!E8 )</f>
        <v>Price Review 2019</v>
      </c>
      <c r="F8" s="224"/>
      <c r="G8" s="224"/>
      <c r="H8" s="224"/>
      <c r="I8" s="216">
        <f xml:space="preserve"> IF( InpOverride!I8 = "", F_Inputs!I8, InpOverride!I8 )</f>
        <v>0</v>
      </c>
      <c r="J8" s="216">
        <f xml:space="preserve"> IF( InpOverride!J8 = "", F_Inputs!J8, InpOverride!J8 )</f>
        <v>0</v>
      </c>
      <c r="K8" s="216">
        <f xml:space="preserve"> IF( InpOverride!K8 = "", F_Inputs!K8, InpOverride!K8 )</f>
        <v>0</v>
      </c>
      <c r="L8" s="216">
        <f xml:space="preserve"> IF( InpOverride!L8 = "", F_Inputs!L8, InpOverride!L8 )</f>
        <v>0</v>
      </c>
      <c r="M8" s="216">
        <f xml:space="preserve"> IF( InpOverride!M8 = "", F_Inputs!M8, InpOverride!M8 )</f>
        <v>0</v>
      </c>
    </row>
    <row r="9" spans="1:13">
      <c r="A9" s="147"/>
      <c r="B9" s="147" t="str">
        <f xml:space="preserve"> IF( InpOverride!B9 = "", F_Inputs!B9, InpOverride!B9 )</f>
        <v>C_BT39301PS_PR19CMI002</v>
      </c>
      <c r="C9" s="147" t="str">
        <f xml:space="preserve"> IF( InpOverride!C9 = "", F_Inputs!C9, InpOverride!C9 )</f>
        <v>Proceeds from disposals of protected land - Wastewater</v>
      </c>
      <c r="D9" s="147" t="str">
        <f xml:space="preserve"> IF( InpOverride!D9 = "", F_Inputs!D9, InpOverride!D9 )</f>
        <v>£000</v>
      </c>
      <c r="E9" s="147" t="str">
        <f xml:space="preserve"> IF( InpOverride!E9 = "", F_Inputs!E9, InpOverride!E9 )</f>
        <v>Price Review 2019</v>
      </c>
      <c r="F9" s="147"/>
      <c r="G9" s="147"/>
      <c r="H9" s="147"/>
      <c r="I9" s="144">
        <f xml:space="preserve"> IF( InpOverride!I9 = "", F_Inputs!I9, InpOverride!I9 )</f>
        <v>0</v>
      </c>
      <c r="J9" s="144">
        <f xml:space="preserve"> IF( InpOverride!J9 = "", F_Inputs!J9, InpOverride!J9 )</f>
        <v>0</v>
      </c>
      <c r="K9" s="144">
        <f xml:space="preserve"> IF( InpOverride!K9 = "", F_Inputs!K9, InpOverride!K9 )</f>
        <v>0</v>
      </c>
      <c r="L9" s="144">
        <f xml:space="preserve"> IF( InpOverride!L9 = "", F_Inputs!L9, InpOverride!L9 )</f>
        <v>0</v>
      </c>
      <c r="M9" s="144">
        <f xml:space="preserve"> IF( InpOverride!M9 = "", F_Inputs!M9, InpOverride!M9 )</f>
        <v>0</v>
      </c>
    </row>
    <row r="10" spans="1:13">
      <c r="A10" s="224"/>
      <c r="B10" s="224" t="str">
        <f xml:space="preserve"> IF( InpOverride!B10 = "", F_Inputs!B10, InpOverride!B10 )</f>
        <v>C_A7001DMMY_PR19CMI002</v>
      </c>
      <c r="C10" s="224" t="str">
        <f xml:space="preserve"> IF( InpOverride!C10 = "", F_Inputs!C10, InpOverride!C10 )</f>
        <v>Land sales dmmy - Forecast at previous review</v>
      </c>
      <c r="D10" s="224" t="str">
        <f xml:space="preserve"> IF( InpOverride!D10 = "", F_Inputs!D10, InpOverride!D10 )</f>
        <v>£m</v>
      </c>
      <c r="E10" s="224" t="str">
        <f xml:space="preserve"> IF( InpOverride!E10 = "", F_Inputs!E10, InpOverride!E10 )</f>
        <v>Price Review 2019</v>
      </c>
      <c r="F10" s="224"/>
      <c r="G10" s="224"/>
      <c r="H10" s="224"/>
      <c r="I10" s="216">
        <f xml:space="preserve"> IF( InpOverride!I10 = "", F_Inputs!I10, InpOverride!I10 )</f>
        <v>0</v>
      </c>
      <c r="J10" s="216">
        <f xml:space="preserve"> IF( InpOverride!J10 = "", F_Inputs!J10, InpOverride!J10 )</f>
        <v>0</v>
      </c>
      <c r="K10" s="216">
        <f xml:space="preserve"> IF( InpOverride!K10 = "", F_Inputs!K10, InpOverride!K10 )</f>
        <v>0</v>
      </c>
      <c r="L10" s="216">
        <f xml:space="preserve"> IF( InpOverride!L10 = "", F_Inputs!L10, InpOverride!L10 )</f>
        <v>0</v>
      </c>
      <c r="M10" s="216">
        <f xml:space="preserve"> IF( InpOverride!M10 = "", F_Inputs!M10, InpOverride!M10 )</f>
        <v>0</v>
      </c>
    </row>
    <row r="11" spans="1:13">
      <c r="A11" s="147"/>
      <c r="B11" s="147" t="str">
        <f xml:space="preserve"> IF( InpOverride!B11 = "", F_Inputs!B11, InpOverride!B11 )</f>
        <v>C_BT39301PTTT_PR19CMI002</v>
      </c>
      <c r="C11" s="147" t="str">
        <f xml:space="preserve"> IF( InpOverride!C11 = "", F_Inputs!C11, InpOverride!C11 )</f>
        <v>Land sales - Proceeds from disposals of protected land (TTT)</v>
      </c>
      <c r="D11" s="147" t="str">
        <f xml:space="preserve"> IF( InpOverride!D11 = "", F_Inputs!D11, InpOverride!D11 )</f>
        <v>£000</v>
      </c>
      <c r="E11" s="147" t="str">
        <f xml:space="preserve"> IF( InpOverride!E11 = "", F_Inputs!E11, InpOverride!E11 )</f>
        <v>Price Review 2019</v>
      </c>
      <c r="F11" s="147"/>
      <c r="G11" s="147"/>
      <c r="H11" s="147"/>
      <c r="I11" s="144">
        <f xml:space="preserve"> IF( InpOverride!I11 = "", F_Inputs!I11, InpOverride!I11 )</f>
        <v>0</v>
      </c>
      <c r="J11" s="144">
        <f xml:space="preserve"> IF( InpOverride!J11 = "", F_Inputs!J11, InpOverride!J11 )</f>
        <v>0</v>
      </c>
      <c r="K11" s="144">
        <f xml:space="preserve"> IF( InpOverride!K11 = "", F_Inputs!K11, InpOverride!K11 )</f>
        <v>0</v>
      </c>
      <c r="L11" s="144">
        <f xml:space="preserve"> IF( InpOverride!L11 = "", F_Inputs!L11, InpOverride!L11 )</f>
        <v>0</v>
      </c>
      <c r="M11" s="144">
        <f xml:space="preserve"> IF( InpOverride!M11 = "", F_Inputs!M11, InpOverride!M11 )</f>
        <v>0</v>
      </c>
    </row>
    <row r="12" spans="1:13">
      <c r="A12" s="225"/>
      <c r="B12" s="225" t="str">
        <f xml:space="preserve"> IF( InpOverride!B12 = "", F_Inputs!B12, InpOverride!B12 )</f>
        <v>C_PR19INF0002AL_PR19CMI002</v>
      </c>
      <c r="C12" s="225" t="str">
        <f xml:space="preserve"> IF( InpOverride!C12 = "", F_Inputs!C12, InpOverride!C12 )</f>
        <v>Consumer price index (including housing costs) - Consumer Price Index (with housing) for April</v>
      </c>
      <c r="D12" s="225" t="str">
        <f xml:space="preserve"> IF( InpOverride!D12 = "", F_Inputs!D12, InpOverride!D12 )</f>
        <v>nr</v>
      </c>
      <c r="E12" s="225" t="str">
        <f xml:space="preserve"> IF( InpOverride!E12 = "", F_Inputs!E12, InpOverride!E12 )</f>
        <v>Price Review 2019</v>
      </c>
      <c r="F12" s="193">
        <f xml:space="preserve"> IF( InpOverride!F12 = "", F_Inputs!F12, InpOverride!F12 )</f>
        <v>103.2</v>
      </c>
      <c r="G12" s="193">
        <f xml:space="preserve"> IF( InpOverride!G12 = "", F_Inputs!G12, InpOverride!G12 )</f>
        <v>105.5</v>
      </c>
      <c r="H12" s="193">
        <f xml:space="preserve"> IF( InpOverride!H12 = "", F_Inputs!H12, InpOverride!H12 )</f>
        <v>107.6</v>
      </c>
      <c r="I12" s="193">
        <f xml:space="preserve"> IF( InpOverride!I12 = "", F_Inputs!I12, InpOverride!I12 )</f>
        <v>108.6</v>
      </c>
      <c r="J12" s="193">
        <f xml:space="preserve"> IF( InpOverride!J12 = "", F_Inputs!J12, InpOverride!J12 )</f>
        <v>110.4</v>
      </c>
      <c r="K12" s="193">
        <f xml:space="preserve"> IF( InpOverride!K12 = "", F_Inputs!K12, InpOverride!K12 )</f>
        <v>119</v>
      </c>
      <c r="L12" s="193">
        <f xml:space="preserve"> IF( InpOverride!L12 = "", F_Inputs!L12, InpOverride!L12 )</f>
        <v>128.30000000000001</v>
      </c>
      <c r="M12" s="193">
        <f xml:space="preserve"> IF( InpOverride!M12 = "", F_Inputs!M12, InpOverride!M12 )</f>
        <v>132.19999999999999</v>
      </c>
    </row>
    <row r="13" spans="1:13">
      <c r="A13" s="225"/>
      <c r="B13" s="225" t="str">
        <f xml:space="preserve"> IF( InpOverride!B13 = "", F_Inputs!B13, InpOverride!B13 )</f>
        <v>C_PR19INF0002MY_PR19CMI002</v>
      </c>
      <c r="C13" s="225" t="str">
        <f xml:space="preserve"> IF( InpOverride!C13 = "", F_Inputs!C13, InpOverride!C13 )</f>
        <v>Consumer price index (including housing costs) - Consumer Price Index (with housing) for May</v>
      </c>
      <c r="D13" s="225" t="str">
        <f xml:space="preserve"> IF( InpOverride!D13 = "", F_Inputs!D13, InpOverride!D13 )</f>
        <v>nr</v>
      </c>
      <c r="E13" s="225" t="str">
        <f xml:space="preserve"> IF( InpOverride!E13 = "", F_Inputs!E13, InpOverride!E13 )</f>
        <v>Price Review 2019</v>
      </c>
      <c r="F13" s="193">
        <f xml:space="preserve"> IF( InpOverride!F13 = "", F_Inputs!F13, InpOverride!F13 )</f>
        <v>103.5</v>
      </c>
      <c r="G13" s="193">
        <f xml:space="preserve"> IF( InpOverride!G13 = "", F_Inputs!G13, InpOverride!G13 )</f>
        <v>105.9</v>
      </c>
      <c r="H13" s="193">
        <f xml:space="preserve"> IF( InpOverride!H13 = "", F_Inputs!H13, InpOverride!H13 )</f>
        <v>107.9</v>
      </c>
      <c r="I13" s="193">
        <f xml:space="preserve"> IF( InpOverride!I13 = "", F_Inputs!I13, InpOverride!I13 )</f>
        <v>108.6</v>
      </c>
      <c r="J13" s="193">
        <f xml:space="preserve"> IF( InpOverride!J13 = "", F_Inputs!J13, InpOverride!J13 )</f>
        <v>111</v>
      </c>
      <c r="K13" s="193">
        <f xml:space="preserve"> IF( InpOverride!K13 = "", F_Inputs!K13, InpOverride!K13 )</f>
        <v>119.7</v>
      </c>
      <c r="L13" s="193">
        <f xml:space="preserve"> IF( InpOverride!L13 = "", F_Inputs!L13, InpOverride!L13 )</f>
        <v>129.1</v>
      </c>
      <c r="M13" s="193">
        <f xml:space="preserve"> IF( InpOverride!M13 = "", F_Inputs!M13, InpOverride!M13 )</f>
        <v>132.69999999999999</v>
      </c>
    </row>
    <row r="14" spans="1:13">
      <c r="A14" s="225"/>
      <c r="B14" s="225" t="str">
        <f xml:space="preserve"> IF( InpOverride!B14 = "", F_Inputs!B14, InpOverride!B14 )</f>
        <v>C_PR19INF0002JN_PR19CMI002</v>
      </c>
      <c r="C14" s="225" t="str">
        <f xml:space="preserve"> IF( InpOverride!C14 = "", F_Inputs!C14, InpOverride!C14 )</f>
        <v>Consumer price index (including housing costs) - Consumer Price Index (with housing) for June</v>
      </c>
      <c r="D14" s="225" t="str">
        <f xml:space="preserve"> IF( InpOverride!D14 = "", F_Inputs!D14, InpOverride!D14 )</f>
        <v>nr</v>
      </c>
      <c r="E14" s="225" t="str">
        <f xml:space="preserve"> IF( InpOverride!E14 = "", F_Inputs!E14, InpOverride!E14 )</f>
        <v>Price Review 2019</v>
      </c>
      <c r="F14" s="193">
        <f xml:space="preserve"> IF( InpOverride!F14 = "", F_Inputs!F14, InpOverride!F14 )</f>
        <v>103.5</v>
      </c>
      <c r="G14" s="193">
        <f xml:space="preserve"> IF( InpOverride!G14 = "", F_Inputs!G14, InpOverride!G14 )</f>
        <v>105.9</v>
      </c>
      <c r="H14" s="193">
        <f xml:space="preserve"> IF( InpOverride!H14 = "", F_Inputs!H14, InpOverride!H14 )</f>
        <v>107.9</v>
      </c>
      <c r="I14" s="193">
        <f xml:space="preserve"> IF( InpOverride!I14 = "", F_Inputs!I14, InpOverride!I14 )</f>
        <v>108.8</v>
      </c>
      <c r="J14" s="193">
        <f xml:space="preserve"> IF( InpOverride!J14 = "", F_Inputs!J14, InpOverride!J14 )</f>
        <v>111.4</v>
      </c>
      <c r="K14" s="193">
        <f xml:space="preserve"> IF( InpOverride!K14 = "", F_Inputs!K14, InpOverride!K14 )</f>
        <v>120.5</v>
      </c>
      <c r="L14" s="193">
        <f xml:space="preserve"> IF( InpOverride!L14 = "", F_Inputs!L14, InpOverride!L14 )</f>
        <v>129.4</v>
      </c>
      <c r="M14" s="193">
        <f xml:space="preserve"> IF( InpOverride!M14 = "", F_Inputs!M14, InpOverride!M14 )</f>
        <v>133.30000000000001</v>
      </c>
    </row>
    <row r="15" spans="1:13">
      <c r="A15" s="225"/>
      <c r="B15" s="225" t="str">
        <f xml:space="preserve"> IF( InpOverride!B15 = "", F_Inputs!B15, InpOverride!B15 )</f>
        <v>C_PR19INF0002JL_PR19CMI002</v>
      </c>
      <c r="C15" s="225" t="str">
        <f xml:space="preserve"> IF( InpOverride!C15 = "", F_Inputs!C15, InpOverride!C15 )</f>
        <v>Consumer price index (including housing costs) - Consumer Price Index (with housing) for July</v>
      </c>
      <c r="D15" s="225" t="str">
        <f xml:space="preserve"> IF( InpOverride!D15 = "", F_Inputs!D15, InpOverride!D15 )</f>
        <v>nr</v>
      </c>
      <c r="E15" s="225" t="str">
        <f xml:space="preserve"> IF( InpOverride!E15 = "", F_Inputs!E15, InpOverride!E15 )</f>
        <v>Price Review 2019</v>
      </c>
      <c r="F15" s="193">
        <f xml:space="preserve"> IF( InpOverride!F15 = "", F_Inputs!F15, InpOverride!F15 )</f>
        <v>103.5</v>
      </c>
      <c r="G15" s="193">
        <f xml:space="preserve"> IF( InpOverride!G15 = "", F_Inputs!G15, InpOverride!G15 )</f>
        <v>105.9</v>
      </c>
      <c r="H15" s="193">
        <f xml:space="preserve"> IF( InpOverride!H15 = "", F_Inputs!H15, InpOverride!H15 )</f>
        <v>108</v>
      </c>
      <c r="I15" s="193">
        <f xml:space="preserve"> IF( InpOverride!I15 = "", F_Inputs!I15, InpOverride!I15 )</f>
        <v>109.2</v>
      </c>
      <c r="J15" s="193">
        <f xml:space="preserve"> IF( InpOverride!J15 = "", F_Inputs!J15, InpOverride!J15 )</f>
        <v>111.4</v>
      </c>
      <c r="K15" s="193">
        <f xml:space="preserve"> IF( InpOverride!K15 = "", F_Inputs!K15, InpOverride!K15 )</f>
        <v>121.2</v>
      </c>
      <c r="L15" s="193">
        <f xml:space="preserve"> IF( InpOverride!L15 = "", F_Inputs!L15, InpOverride!L15 )</f>
        <v>129</v>
      </c>
      <c r="M15" s="193">
        <f xml:space="preserve"> IF( InpOverride!M15 = "", F_Inputs!M15, InpOverride!M15 )</f>
        <v>0</v>
      </c>
    </row>
    <row r="16" spans="1:13">
      <c r="A16" s="225"/>
      <c r="B16" s="225" t="str">
        <f xml:space="preserve"> IF( InpOverride!B16 = "", F_Inputs!B16, InpOverride!B16 )</f>
        <v>C_PR19INF0002AT_PR19CMI002</v>
      </c>
      <c r="C16" s="225" t="str">
        <f xml:space="preserve"> IF( InpOverride!C16 = "", F_Inputs!C16, InpOverride!C16 )</f>
        <v>Consumer price index (including housing costs) - Consumer Price Index (with housing) for August</v>
      </c>
      <c r="D16" s="225" t="str">
        <f xml:space="preserve"> IF( InpOverride!D16 = "", F_Inputs!D16, InpOverride!D16 )</f>
        <v>nr</v>
      </c>
      <c r="E16" s="225" t="str">
        <f xml:space="preserve"> IF( InpOverride!E16 = "", F_Inputs!E16, InpOverride!E16 )</f>
        <v>Price Review 2019</v>
      </c>
      <c r="F16" s="193">
        <f xml:space="preserve"> IF( InpOverride!F16 = "", F_Inputs!F16, InpOverride!F16 )</f>
        <v>104</v>
      </c>
      <c r="G16" s="193">
        <f xml:space="preserve"> IF( InpOverride!G16 = "", F_Inputs!G16, InpOverride!G16 )</f>
        <v>106.5</v>
      </c>
      <c r="H16" s="193">
        <f xml:space="preserve"> IF( InpOverride!H16 = "", F_Inputs!H16, InpOverride!H16 )</f>
        <v>108.3</v>
      </c>
      <c r="I16" s="193">
        <f xml:space="preserve"> IF( InpOverride!I16 = "", F_Inputs!I16, InpOverride!I16 )</f>
        <v>108.8</v>
      </c>
      <c r="J16" s="193">
        <f xml:space="preserve"> IF( InpOverride!J16 = "", F_Inputs!J16, InpOverride!J16 )</f>
        <v>112.1</v>
      </c>
      <c r="K16" s="193">
        <f xml:space="preserve"> IF( InpOverride!K16 = "", F_Inputs!K16, InpOverride!K16 )</f>
        <v>121.8</v>
      </c>
      <c r="L16" s="193">
        <f xml:space="preserve"> IF( InpOverride!L16 = "", F_Inputs!L16, InpOverride!L16 )</f>
        <v>129.4</v>
      </c>
      <c r="M16" s="193">
        <f xml:space="preserve"> IF( InpOverride!M16 = "", F_Inputs!M16, InpOverride!M16 )</f>
        <v>0</v>
      </c>
    </row>
    <row r="17" spans="1:13">
      <c r="A17" s="225"/>
      <c r="B17" s="225" t="str">
        <f xml:space="preserve"> IF( InpOverride!B17 = "", F_Inputs!B17, InpOverride!B17 )</f>
        <v>C_PR19INF0002SR_PR19CMI002</v>
      </c>
      <c r="C17" s="225" t="str">
        <f xml:space="preserve"> IF( InpOverride!C17 = "", F_Inputs!C17, InpOverride!C17 )</f>
        <v>Consumer price index (including housing costs) - Consumer Price Index (with housing) for September</v>
      </c>
      <c r="D17" s="225" t="str">
        <f xml:space="preserve"> IF( InpOverride!D17 = "", F_Inputs!D17, InpOverride!D17 )</f>
        <v>nr</v>
      </c>
      <c r="E17" s="225" t="str">
        <f xml:space="preserve"> IF( InpOverride!E17 = "", F_Inputs!E17, InpOverride!E17 )</f>
        <v>Price Review 2019</v>
      </c>
      <c r="F17" s="193">
        <f xml:space="preserve"> IF( InpOverride!F17 = "", F_Inputs!F17, InpOverride!F17 )</f>
        <v>104.3</v>
      </c>
      <c r="G17" s="193">
        <f xml:space="preserve"> IF( InpOverride!G17 = "", F_Inputs!G17, InpOverride!G17 )</f>
        <v>106.6</v>
      </c>
      <c r="H17" s="193">
        <f xml:space="preserve"> IF( InpOverride!H17 = "", F_Inputs!H17, InpOverride!H17 )</f>
        <v>108.4</v>
      </c>
      <c r="I17" s="193">
        <f xml:space="preserve"> IF( InpOverride!I17 = "", F_Inputs!I17, InpOverride!I17 )</f>
        <v>109.2</v>
      </c>
      <c r="J17" s="193">
        <f xml:space="preserve"> IF( InpOverride!J17 = "", F_Inputs!J17, InpOverride!J17 )</f>
        <v>112.4</v>
      </c>
      <c r="K17" s="193">
        <f xml:space="preserve"> IF( InpOverride!K17 = "", F_Inputs!K17, InpOverride!K17 )</f>
        <v>122.3</v>
      </c>
      <c r="L17" s="193">
        <f xml:space="preserve"> IF( InpOverride!L17 = "", F_Inputs!L17, InpOverride!L17 )</f>
        <v>130.1</v>
      </c>
      <c r="M17" s="193">
        <f xml:space="preserve"> IF( InpOverride!M17 = "", F_Inputs!M17, InpOverride!M17 )</f>
        <v>0</v>
      </c>
    </row>
    <row r="18" spans="1:13">
      <c r="A18" s="225"/>
      <c r="B18" s="225" t="str">
        <f xml:space="preserve"> IF( InpOverride!B18 = "", F_Inputs!B18, InpOverride!B18 )</f>
        <v>C_PR19INF0002OR_PR19CMI002</v>
      </c>
      <c r="C18" s="225" t="str">
        <f xml:space="preserve"> IF( InpOverride!C18 = "", F_Inputs!C18, InpOverride!C18 )</f>
        <v>Consumer price index (including housing costs) - Consumer Price Index (with housing) for October</v>
      </c>
      <c r="D18" s="225" t="str">
        <f xml:space="preserve"> IF( InpOverride!D18 = "", F_Inputs!D18, InpOverride!D18 )</f>
        <v>nr</v>
      </c>
      <c r="E18" s="225" t="str">
        <f xml:space="preserve"> IF( InpOverride!E18 = "", F_Inputs!E18, InpOverride!E18 )</f>
        <v>Price Review 2019</v>
      </c>
      <c r="F18" s="193">
        <f xml:space="preserve"> IF( InpOverride!F18 = "", F_Inputs!F18, InpOverride!F18 )</f>
        <v>104.4</v>
      </c>
      <c r="G18" s="193">
        <f xml:space="preserve"> IF( InpOverride!G18 = "", F_Inputs!G18, InpOverride!G18 )</f>
        <v>106.7</v>
      </c>
      <c r="H18" s="193">
        <f xml:space="preserve"> IF( InpOverride!H18 = "", F_Inputs!H18, InpOverride!H18 )</f>
        <v>108.3</v>
      </c>
      <c r="I18" s="193">
        <f xml:space="preserve"> IF( InpOverride!I18 = "", F_Inputs!I18, InpOverride!I18 )</f>
        <v>109.2</v>
      </c>
      <c r="J18" s="193">
        <f xml:space="preserve"> IF( InpOverride!J18 = "", F_Inputs!J18, InpOverride!J18 )</f>
        <v>113.4</v>
      </c>
      <c r="K18" s="193">
        <f xml:space="preserve"> IF( InpOverride!K18 = "", F_Inputs!K18, InpOverride!K18 )</f>
        <v>124.3</v>
      </c>
      <c r="L18" s="193">
        <f xml:space="preserve"> IF( InpOverride!L18 = "", F_Inputs!L18, InpOverride!L18 )</f>
        <v>130.19999999999999</v>
      </c>
      <c r="M18" s="193">
        <f xml:space="preserve"> IF( InpOverride!M18 = "", F_Inputs!M18, InpOverride!M18 )</f>
        <v>0</v>
      </c>
    </row>
    <row r="19" spans="1:13">
      <c r="A19" s="225"/>
      <c r="B19" s="225" t="str">
        <f xml:space="preserve"> IF( InpOverride!B19 = "", F_Inputs!B19, InpOverride!B19 )</f>
        <v>C_PR19INF0002NR_PR19CMI002</v>
      </c>
      <c r="C19" s="225" t="str">
        <f xml:space="preserve"> IF( InpOverride!C19 = "", F_Inputs!C19, InpOverride!C19 )</f>
        <v>Consumer price index (including housing costs) - Consumer Price Index (with housing) for November</v>
      </c>
      <c r="D19" s="225" t="str">
        <f xml:space="preserve"> IF( InpOverride!D19 = "", F_Inputs!D19, InpOverride!D19 )</f>
        <v>nr</v>
      </c>
      <c r="E19" s="225" t="str">
        <f xml:space="preserve"> IF( InpOverride!E19 = "", F_Inputs!E19, InpOverride!E19 )</f>
        <v>Price Review 2019</v>
      </c>
      <c r="F19" s="193">
        <f xml:space="preserve"> IF( InpOverride!F19 = "", F_Inputs!F19, InpOverride!F19 )</f>
        <v>104.7</v>
      </c>
      <c r="G19" s="193">
        <f xml:space="preserve"> IF( InpOverride!G19 = "", F_Inputs!G19, InpOverride!G19 )</f>
        <v>106.9</v>
      </c>
      <c r="H19" s="193">
        <f xml:space="preserve"> IF( InpOverride!H19 = "", F_Inputs!H19, InpOverride!H19 )</f>
        <v>108.5</v>
      </c>
      <c r="I19" s="193">
        <f xml:space="preserve"> IF( InpOverride!I19 = "", F_Inputs!I19, InpOverride!I19 )</f>
        <v>109.1</v>
      </c>
      <c r="J19" s="193">
        <f xml:space="preserve"> IF( InpOverride!J19 = "", F_Inputs!J19, InpOverride!J19 )</f>
        <v>114.1</v>
      </c>
      <c r="K19" s="193">
        <f xml:space="preserve"> IF( InpOverride!K19 = "", F_Inputs!K19, InpOverride!K19 )</f>
        <v>124.8</v>
      </c>
      <c r="L19" s="193">
        <f xml:space="preserve"> IF( InpOverride!L19 = "", F_Inputs!L19, InpOverride!L19 )</f>
        <v>130</v>
      </c>
      <c r="M19" s="193">
        <f xml:space="preserve"> IF( InpOverride!M19 = "", F_Inputs!M19, InpOverride!M19 )</f>
        <v>0</v>
      </c>
    </row>
    <row r="20" spans="1:13">
      <c r="A20" s="225"/>
      <c r="B20" s="225" t="str">
        <f xml:space="preserve"> IF( InpOverride!B20 = "", F_Inputs!B20, InpOverride!B20 )</f>
        <v>C_PR19INF0002DR_PR19CMI002</v>
      </c>
      <c r="C20" s="225" t="str">
        <f xml:space="preserve"> IF( InpOverride!C20 = "", F_Inputs!C20, InpOverride!C20 )</f>
        <v>Consumer price index (including housing costs) - Consumer Price Index (with housing) for December</v>
      </c>
      <c r="D20" s="225" t="str">
        <f xml:space="preserve"> IF( InpOverride!D20 = "", F_Inputs!D20, InpOverride!D20 )</f>
        <v>nr</v>
      </c>
      <c r="E20" s="225" t="str">
        <f xml:space="preserve"> IF( InpOverride!E20 = "", F_Inputs!E20, InpOverride!E20 )</f>
        <v>Price Review 2019</v>
      </c>
      <c r="F20" s="193">
        <f xml:space="preserve"> IF( InpOverride!F20 = "", F_Inputs!F20, InpOverride!F20 )</f>
        <v>105</v>
      </c>
      <c r="G20" s="193">
        <f xml:space="preserve"> IF( InpOverride!G20 = "", F_Inputs!G20, InpOverride!G20 )</f>
        <v>107.1</v>
      </c>
      <c r="H20" s="193">
        <f xml:space="preserve"> IF( InpOverride!H20 = "", F_Inputs!H20, InpOverride!H20 )</f>
        <v>108.5</v>
      </c>
      <c r="I20" s="193">
        <f xml:space="preserve"> IF( InpOverride!I20 = "", F_Inputs!I20, InpOverride!I20 )</f>
        <v>109.4</v>
      </c>
      <c r="J20" s="193">
        <f xml:space="preserve"> IF( InpOverride!J20 = "", F_Inputs!J20, InpOverride!J20 )</f>
        <v>114.7</v>
      </c>
      <c r="K20" s="193">
        <f xml:space="preserve"> IF( InpOverride!K20 = "", F_Inputs!K20, InpOverride!K20 )</f>
        <v>125.3</v>
      </c>
      <c r="L20" s="193">
        <f xml:space="preserve"> IF( InpOverride!L20 = "", F_Inputs!L20, InpOverride!L20 )</f>
        <v>130.5</v>
      </c>
      <c r="M20" s="193">
        <f xml:space="preserve"> IF( InpOverride!M20 = "", F_Inputs!M20, InpOverride!M20 )</f>
        <v>0</v>
      </c>
    </row>
    <row r="21" spans="1:13">
      <c r="A21" s="225"/>
      <c r="B21" s="225" t="str">
        <f xml:space="preserve"> IF( InpOverride!B21 = "", F_Inputs!B21, InpOverride!B21 )</f>
        <v>C_PR19INF0002JY_PR19CMI002</v>
      </c>
      <c r="C21" s="225" t="str">
        <f xml:space="preserve"> IF( InpOverride!C21 = "", F_Inputs!C21, InpOverride!C21 )</f>
        <v>Consumer price index (including housing costs) - Consumer Price Index (with housing) for January</v>
      </c>
      <c r="D21" s="225" t="str">
        <f xml:space="preserve"> IF( InpOverride!D21 = "", F_Inputs!D21, InpOverride!D21 )</f>
        <v>nr</v>
      </c>
      <c r="E21" s="225" t="str">
        <f xml:space="preserve"> IF( InpOverride!E21 = "", F_Inputs!E21, InpOverride!E21 )</f>
        <v>Price Review 2019</v>
      </c>
      <c r="F21" s="193">
        <f xml:space="preserve"> IF( InpOverride!F21 = "", F_Inputs!F21, InpOverride!F21 )</f>
        <v>104.5</v>
      </c>
      <c r="G21" s="193">
        <f xml:space="preserve"> IF( InpOverride!G21 = "", F_Inputs!G21, InpOverride!G21 )</f>
        <v>106.4</v>
      </c>
      <c r="H21" s="193">
        <f xml:space="preserve"> IF( InpOverride!H21 = "", F_Inputs!H21, InpOverride!H21 )</f>
        <v>108.3</v>
      </c>
      <c r="I21" s="193">
        <f xml:space="preserve"> IF( InpOverride!I21 = "", F_Inputs!I21, InpOverride!I21 )</f>
        <v>109.3</v>
      </c>
      <c r="J21" s="193">
        <f xml:space="preserve"> IF( InpOverride!J21 = "", F_Inputs!J21, InpOverride!J21 )</f>
        <v>114.6</v>
      </c>
      <c r="K21" s="193">
        <f xml:space="preserve"> IF( InpOverride!K21 = "", F_Inputs!K21, InpOverride!K21 )</f>
        <v>124.8</v>
      </c>
      <c r="L21" s="193">
        <f xml:space="preserve"> IF( InpOverride!L21 = "", F_Inputs!L21, InpOverride!L21 )</f>
        <v>130</v>
      </c>
      <c r="M21" s="193">
        <f xml:space="preserve"> IF( InpOverride!M21 = "", F_Inputs!M21, InpOverride!M21 )</f>
        <v>0</v>
      </c>
    </row>
    <row r="22" spans="1:13">
      <c r="A22" s="225"/>
      <c r="B22" s="225" t="str">
        <f xml:space="preserve"> IF( InpOverride!B22 = "", F_Inputs!B22, InpOverride!B22 )</f>
        <v>C_PR19INF0002FY_PR19CMI002</v>
      </c>
      <c r="C22" s="225" t="str">
        <f xml:space="preserve"> IF( InpOverride!C22 = "", F_Inputs!C22, InpOverride!C22 )</f>
        <v>Consumer price index (including housing costs) - Consumer Price Index (with housing) for February</v>
      </c>
      <c r="D22" s="225" t="str">
        <f xml:space="preserve"> IF( InpOverride!D22 = "", F_Inputs!D22, InpOverride!D22 )</f>
        <v>nr</v>
      </c>
      <c r="E22" s="225" t="str">
        <f xml:space="preserve"> IF( InpOverride!E22 = "", F_Inputs!E22, InpOverride!E22 )</f>
        <v>Price Review 2019</v>
      </c>
      <c r="F22" s="193">
        <f xml:space="preserve"> IF( InpOverride!F22 = "", F_Inputs!F22, InpOverride!F22 )</f>
        <v>104.9</v>
      </c>
      <c r="G22" s="193">
        <f xml:space="preserve"> IF( InpOverride!G22 = "", F_Inputs!G22, InpOverride!G22 )</f>
        <v>106.8</v>
      </c>
      <c r="H22" s="193">
        <f xml:space="preserve"> IF( InpOverride!H22 = "", F_Inputs!H22, InpOverride!H22 )</f>
        <v>108.6</v>
      </c>
      <c r="I22" s="193">
        <f xml:space="preserve"> IF( InpOverride!I22 = "", F_Inputs!I22, InpOverride!I22 )</f>
        <v>109.4</v>
      </c>
      <c r="J22" s="193">
        <f xml:space="preserve"> IF( InpOverride!J22 = "", F_Inputs!J22, InpOverride!J22 )</f>
        <v>115.4</v>
      </c>
      <c r="K22" s="193">
        <f xml:space="preserve"> IF( InpOverride!K22 = "", F_Inputs!K22, InpOverride!K22 )</f>
        <v>126</v>
      </c>
      <c r="L22" s="193">
        <f xml:space="preserve"> IF( InpOverride!L22 = "", F_Inputs!L22, InpOverride!L22 )</f>
        <v>130.80000000000001</v>
      </c>
      <c r="M22" s="193">
        <f xml:space="preserve"> IF( InpOverride!M22 = "", F_Inputs!M22, InpOverride!M22 )</f>
        <v>0</v>
      </c>
    </row>
    <row r="23" spans="1:13">
      <c r="A23" s="225"/>
      <c r="B23" s="225" t="str">
        <f xml:space="preserve"> IF( InpOverride!B23 = "", F_Inputs!B23, InpOverride!B23 )</f>
        <v>C_PR19INF0002MH_PR19CMI002</v>
      </c>
      <c r="C23" s="225" t="str">
        <f xml:space="preserve"> IF( InpOverride!C23 = "", F_Inputs!C23, InpOverride!C23 )</f>
        <v>Consumer price index (including housing costs) - Consumer Price Index (with housing) for March</v>
      </c>
      <c r="D23" s="225" t="str">
        <f xml:space="preserve"> IF( InpOverride!D23 = "", F_Inputs!D23, InpOverride!D23 )</f>
        <v>nr</v>
      </c>
      <c r="E23" s="225" t="str">
        <f xml:space="preserve"> IF( InpOverride!E23 = "", F_Inputs!E23, InpOverride!E23 )</f>
        <v>Price Review 2019</v>
      </c>
      <c r="F23" s="193">
        <f xml:space="preserve"> IF( InpOverride!F23 = "", F_Inputs!F23, InpOverride!F23 )</f>
        <v>105.1</v>
      </c>
      <c r="G23" s="193">
        <f xml:space="preserve"> IF( InpOverride!G23 = "", F_Inputs!G23, InpOverride!G23 )</f>
        <v>107</v>
      </c>
      <c r="H23" s="193">
        <f xml:space="preserve"> IF( InpOverride!H23 = "", F_Inputs!H23, InpOverride!H23 )</f>
        <v>108.6</v>
      </c>
      <c r="I23" s="193">
        <f xml:space="preserve"> IF( InpOverride!I23 = "", F_Inputs!I23, InpOverride!I23 )</f>
        <v>109.7</v>
      </c>
      <c r="J23" s="193">
        <f xml:space="preserve"> IF( InpOverride!J23 = "", F_Inputs!J23, InpOverride!J23 )</f>
        <v>116.5</v>
      </c>
      <c r="K23" s="193">
        <f xml:space="preserve"> IF( InpOverride!K23 = "", F_Inputs!K23, InpOverride!K23 )</f>
        <v>126.8</v>
      </c>
      <c r="L23" s="193">
        <f xml:space="preserve"> IF( InpOverride!L23 = "", F_Inputs!L23, InpOverride!L23 )</f>
        <v>131.6</v>
      </c>
      <c r="M23" s="193">
        <f xml:space="preserve"> IF( InpOverride!M23 = "", F_Inputs!M23, InpOverride!M23 )</f>
        <v>0</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FFAF"/>
    <outlinePr summaryBelow="0" summaryRight="0"/>
    <pageSetUpPr autoPageBreaks="0" fitToPage="1"/>
  </sheetPr>
  <dimension ref="A1:O132"/>
  <sheetViews>
    <sheetView tabSelected="1" zoomScale="70" zoomScaleNormal="70" workbookViewId="0">
      <pane ySplit="5" topLeftCell="A48" activePane="bottomLeft" state="frozen"/>
      <selection pane="bottomLeft" activeCell="K2" activeCellId="1" sqref="K65:L65 K2:L2"/>
    </sheetView>
  </sheetViews>
  <sheetFormatPr defaultColWidth="9.109375" defaultRowHeight="13.2" outlineLevelRow="2"/>
  <cols>
    <col min="1" max="1" width="21.6640625" style="21" customWidth="1"/>
    <col min="2" max="2" width="1.44140625" style="21" customWidth="1"/>
    <col min="3" max="3" width="1.44140625" style="60" customWidth="1"/>
    <col min="4" max="4" width="1.44140625" style="20" customWidth="1"/>
    <col min="5" max="5" width="88.109375" style="20" bestFit="1" customWidth="1"/>
    <col min="6" max="6" width="18.88671875" style="20" customWidth="1"/>
    <col min="7" max="7" width="8.33203125" style="20" bestFit="1" customWidth="1"/>
    <col min="8" max="8" width="15.109375" style="20" customWidth="1"/>
    <col min="9" max="9" width="2.5546875" style="20" customWidth="1"/>
    <col min="10" max="15" width="12.5546875" style="20" customWidth="1"/>
    <col min="16" max="16384" width="9.109375" style="61"/>
  </cols>
  <sheetData>
    <row r="1" spans="1:15" ht="24.6">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233</v>
      </c>
      <c r="G5" s="34" t="s">
        <v>176</v>
      </c>
      <c r="H5" s="80" t="s">
        <v>234</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235</v>
      </c>
      <c r="B7" s="119"/>
      <c r="C7" s="119"/>
      <c r="D7" s="119"/>
      <c r="E7" s="119"/>
      <c r="F7" s="119"/>
      <c r="G7" s="119"/>
      <c r="H7" s="119"/>
      <c r="I7" s="119"/>
      <c r="J7" s="119"/>
      <c r="K7" s="119"/>
      <c r="L7" s="119"/>
      <c r="M7" s="119"/>
      <c r="N7" s="119"/>
      <c r="O7" s="119"/>
    </row>
    <row r="8" spans="1:15" ht="12.75" customHeight="1">
      <c r="A8" s="97"/>
      <c r="C8" s="20"/>
      <c r="E8"/>
      <c r="F8" s="2"/>
      <c r="G8" s="9"/>
      <c r="H8" s="9"/>
      <c r="I8"/>
      <c r="J8" s="97"/>
      <c r="K8" s="97"/>
      <c r="L8" s="97"/>
      <c r="M8" s="97"/>
      <c r="N8" s="97"/>
      <c r="O8" s="97"/>
    </row>
    <row r="9" spans="1:15" ht="12.75" customHeight="1" outlineLevel="1">
      <c r="A9" s="97"/>
      <c r="B9" s="66" t="s">
        <v>236</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237</v>
      </c>
      <c r="F11" s="62"/>
      <c r="G11" s="9"/>
      <c r="H11" s="9"/>
    </row>
    <row r="12" spans="1:15" ht="12.75" customHeight="1" outlineLevel="1">
      <c r="A12" s="27"/>
      <c r="B12" s="12"/>
      <c r="C12" s="28"/>
      <c r="D12" s="28"/>
      <c r="E12" s="6" t="s">
        <v>238</v>
      </c>
      <c r="F12" s="191">
        <v>43556</v>
      </c>
      <c r="G12" s="49" t="s">
        <v>239</v>
      </c>
      <c r="H12" s="8" t="s">
        <v>240</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241</v>
      </c>
      <c r="F14" s="62"/>
      <c r="G14" s="9"/>
      <c r="H14" s="8"/>
    </row>
    <row r="15" spans="1:15" ht="12.75" customHeight="1" outlineLevel="1">
      <c r="A15" s="27"/>
      <c r="B15" s="12"/>
      <c r="C15" s="28"/>
      <c r="D15" s="28"/>
      <c r="E15" s="27" t="s">
        <v>242</v>
      </c>
      <c r="F15" s="192">
        <v>2020</v>
      </c>
      <c r="G15" s="63" t="s">
        <v>243</v>
      </c>
      <c r="H15" s="63" t="s">
        <v>244</v>
      </c>
      <c r="I15" s="8"/>
      <c r="J15" s="11"/>
      <c r="K15" s="11"/>
      <c r="L15" s="27"/>
      <c r="M15" s="27"/>
      <c r="N15" s="27"/>
      <c r="O15" s="11"/>
    </row>
    <row r="16" spans="1:15" ht="12.75" customHeight="1" outlineLevel="1">
      <c r="A16" s="27"/>
      <c r="B16" s="12"/>
      <c r="C16" s="28"/>
      <c r="D16" s="28"/>
      <c r="E16" s="20" t="s">
        <v>245</v>
      </c>
      <c r="F16" s="192">
        <v>3</v>
      </c>
      <c r="G16" s="20" t="s">
        <v>246</v>
      </c>
      <c r="H16" s="20" t="s">
        <v>247</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248</v>
      </c>
      <c r="D18" s="27"/>
      <c r="F18" s="27"/>
      <c r="G18" s="27"/>
      <c r="H18" s="9"/>
      <c r="I18"/>
      <c r="J18" s="97"/>
      <c r="K18" s="97"/>
      <c r="L18" s="27"/>
      <c r="M18" s="27"/>
      <c r="N18" s="27"/>
      <c r="O18" s="97"/>
    </row>
    <row r="19" spans="1:15" ht="12.75" customHeight="1" outlineLevel="1">
      <c r="A19" s="27"/>
      <c r="C19" s="27"/>
      <c r="D19" s="27"/>
      <c r="E19" s="20" t="s">
        <v>249</v>
      </c>
      <c r="F19" s="51" t="s">
        <v>250</v>
      </c>
      <c r="G19" s="20" t="s">
        <v>251</v>
      </c>
      <c r="H19" s="9"/>
      <c r="I19"/>
      <c r="J19" s="97"/>
      <c r="K19" s="97"/>
      <c r="L19" s="116"/>
      <c r="M19" s="27"/>
      <c r="N19" s="116"/>
      <c r="O19" s="97"/>
    </row>
    <row r="20" spans="1:15" ht="12.75" customHeight="1" outlineLevel="1">
      <c r="A20" s="27"/>
      <c r="C20" s="27"/>
      <c r="D20" s="27"/>
      <c r="E20" s="20" t="s">
        <v>252</v>
      </c>
      <c r="F20" s="52" t="s">
        <v>253</v>
      </c>
      <c r="G20" s="20" t="s">
        <v>251</v>
      </c>
      <c r="H20" s="9"/>
      <c r="I20"/>
      <c r="J20" s="97"/>
      <c r="K20" s="97"/>
      <c r="L20" s="27"/>
      <c r="M20" s="27"/>
      <c r="N20" s="27"/>
      <c r="O20" s="97"/>
    </row>
    <row r="21" spans="1:15" ht="12.75" customHeight="1" outlineLevel="1">
      <c r="A21" s="27"/>
      <c r="C21" s="27"/>
      <c r="D21" s="27"/>
      <c r="F21" s="27"/>
      <c r="G21" s="27"/>
      <c r="H21" s="9"/>
      <c r="I21"/>
      <c r="J21" s="97"/>
      <c r="K21" s="97"/>
      <c r="L21" s="27"/>
      <c r="M21" s="27"/>
      <c r="N21" s="27"/>
      <c r="O21" s="97"/>
    </row>
    <row r="22" spans="1:15" ht="12.75" customHeight="1" outlineLevel="1">
      <c r="A22" s="27"/>
      <c r="B22" s="66" t="s">
        <v>254</v>
      </c>
      <c r="C22" s="67"/>
      <c r="D22" s="67"/>
      <c r="E22" s="67"/>
      <c r="F22" s="10"/>
      <c r="G22" s="64"/>
      <c r="H22" s="64"/>
      <c r="I22" s="24"/>
      <c r="J22" s="24"/>
      <c r="K22" s="24"/>
      <c r="L22" s="24"/>
      <c r="M22" s="24"/>
      <c r="N22" s="24"/>
      <c r="O22" s="24"/>
    </row>
    <row r="23" spans="1:15" ht="12.75" customHeight="1" outlineLevel="1">
      <c r="A23" s="27"/>
      <c r="C23" s="27"/>
      <c r="D23" s="27"/>
      <c r="F23" s="27"/>
      <c r="G23" s="27"/>
      <c r="H23" s="9"/>
      <c r="I23"/>
      <c r="J23" s="97"/>
      <c r="K23" s="97"/>
      <c r="L23" s="27"/>
      <c r="M23" s="27"/>
      <c r="N23" s="27"/>
      <c r="O23" s="97"/>
    </row>
    <row r="24" spans="1:15" ht="12.75" customHeight="1" outlineLevel="1">
      <c r="A24" s="27"/>
      <c r="C24" s="20"/>
      <c r="E24" s="6" t="s">
        <v>255</v>
      </c>
      <c r="F24" s="191">
        <v>45017</v>
      </c>
      <c r="G24" s="6" t="s">
        <v>239</v>
      </c>
      <c r="H24" s="6"/>
      <c r="I24" s="6"/>
      <c r="J24" s="6"/>
      <c r="K24" s="6"/>
      <c r="L24" s="7"/>
      <c r="M24" s="7"/>
      <c r="N24" s="7"/>
      <c r="O24" s="7"/>
    </row>
    <row r="25" spans="1:15" ht="12.75" customHeight="1" outlineLevel="1">
      <c r="A25" s="27"/>
      <c r="B25" s="17"/>
      <c r="C25" s="20"/>
      <c r="E25" s="65" t="s">
        <v>256</v>
      </c>
      <c r="F25" s="192">
        <v>2</v>
      </c>
      <c r="G25" s="65" t="s">
        <v>257</v>
      </c>
      <c r="H25" s="18"/>
      <c r="I25" s="18"/>
      <c r="J25" s="18"/>
      <c r="K25" s="18"/>
      <c r="L25" s="18"/>
      <c r="M25" s="18"/>
      <c r="N25" s="18"/>
      <c r="O25" s="18"/>
    </row>
    <row r="26" spans="1:15" ht="12.75" customHeight="1" outlineLevel="1">
      <c r="A26" s="27"/>
      <c r="B26" s="17"/>
      <c r="C26" s="20"/>
      <c r="E26" s="18" t="s">
        <v>258</v>
      </c>
      <c r="F26" s="54" t="str">
        <f xml:space="preserve"> YEAR(F24) + 1 &amp; "-" &amp; TEXT(DATE(YEAR(F24) + F25, 1, 1), "yy")</f>
        <v>2024-25</v>
      </c>
      <c r="G26" s="18" t="s">
        <v>257</v>
      </c>
      <c r="H26" s="14" t="s">
        <v>259</v>
      </c>
      <c r="I26" s="18"/>
      <c r="J26" s="18"/>
      <c r="K26" s="18"/>
      <c r="L26" s="18"/>
      <c r="M26" s="18"/>
      <c r="N26" s="18"/>
      <c r="O26" s="18"/>
    </row>
    <row r="27" spans="1:15" ht="12.75" customHeight="1" outlineLevel="1">
      <c r="A27" s="97"/>
      <c r="B27" s="19"/>
      <c r="C27" s="27"/>
      <c r="D27" s="27"/>
      <c r="E27" s="3"/>
      <c r="F27" s="1"/>
      <c r="G27"/>
      <c r="H27"/>
      <c r="I27"/>
      <c r="J27" s="3"/>
      <c r="K27" s="3"/>
      <c r="L27" s="3"/>
      <c r="M27" s="3"/>
      <c r="N27" s="3"/>
      <c r="O27" s="3"/>
    </row>
    <row r="28" spans="1:15">
      <c r="A28" s="140"/>
      <c r="B28" s="140"/>
      <c r="C28" s="27"/>
      <c r="D28" s="27"/>
      <c r="E28" s="27"/>
      <c r="F28" s="27"/>
      <c r="G28" s="27"/>
      <c r="H28" s="27"/>
    </row>
    <row r="29" spans="1:15">
      <c r="A29" s="119" t="s">
        <v>260</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261</v>
      </c>
      <c r="F31" s="162" t="s">
        <v>124</v>
      </c>
      <c r="G31" s="14" t="s">
        <v>262</v>
      </c>
      <c r="H31" s="14" t="s">
        <v>259</v>
      </c>
    </row>
    <row r="32" spans="1:15" outlineLevel="1">
      <c r="A32" s="140"/>
      <c r="B32" s="140"/>
      <c r="C32" s="27"/>
      <c r="D32" s="27"/>
      <c r="E32" s="87"/>
    </row>
    <row r="33" spans="1:15" outlineLevel="1">
      <c r="A33" s="140"/>
      <c r="B33" s="140"/>
      <c r="C33" s="27"/>
      <c r="D33" s="27"/>
      <c r="E33" s="87" t="s">
        <v>263</v>
      </c>
      <c r="F33" s="22" t="str">
        <f xml:space="preserve"> INDEX( 'Style Guide'!$L$73:$L$90, MATCH( $F$31, 'Style Guide'!$H$73:$H$90,0))</f>
        <v>WoC</v>
      </c>
      <c r="G33" s="14" t="s">
        <v>262</v>
      </c>
      <c r="H33" s="14" t="s">
        <v>259</v>
      </c>
    </row>
    <row r="34" spans="1:15" outlineLevel="1">
      <c r="A34" s="140"/>
      <c r="B34" s="140"/>
      <c r="C34" s="27"/>
      <c r="D34" s="27"/>
      <c r="E34" s="27"/>
      <c r="F34" s="27"/>
      <c r="G34" s="27"/>
      <c r="H34" s="27"/>
    </row>
    <row r="35" spans="1:15" outlineLevel="1">
      <c r="A35" s="140"/>
      <c r="B35" s="140" t="s">
        <v>264</v>
      </c>
      <c r="C35" s="27"/>
      <c r="D35" s="27"/>
      <c r="E35" s="61"/>
      <c r="F35" s="27"/>
      <c r="G35" s="27"/>
      <c r="H35" s="27"/>
    </row>
    <row r="36" spans="1:15" outlineLevel="1">
      <c r="A36" s="136" t="s">
        <v>265</v>
      </c>
      <c r="B36" s="140"/>
      <c r="C36" s="27"/>
      <c r="D36" s="27"/>
      <c r="E36" s="87" t="s">
        <v>266</v>
      </c>
      <c r="F36" s="222">
        <v>2.92E-2</v>
      </c>
      <c r="G36" s="112" t="s">
        <v>267</v>
      </c>
      <c r="H36" s="27"/>
    </row>
    <row r="37" spans="1:15" outlineLevel="1">
      <c r="A37" s="136" t="s">
        <v>268</v>
      </c>
      <c r="B37" s="140"/>
      <c r="C37" s="27"/>
      <c r="D37" s="27"/>
      <c r="E37" s="87" t="s">
        <v>269</v>
      </c>
      <c r="F37" s="222">
        <v>2.92E-2</v>
      </c>
      <c r="G37" s="112" t="s">
        <v>267</v>
      </c>
      <c r="H37" s="27"/>
    </row>
    <row r="38" spans="1:15" outlineLevel="1">
      <c r="A38" s="136" t="s">
        <v>270</v>
      </c>
      <c r="B38" s="140"/>
      <c r="C38" s="27"/>
      <c r="D38" s="27"/>
      <c r="E38" s="87" t="s">
        <v>271</v>
      </c>
      <c r="F38" s="222">
        <v>0</v>
      </c>
      <c r="G38" s="112" t="s">
        <v>267</v>
      </c>
      <c r="H38" s="27"/>
    </row>
    <row r="39" spans="1:15" outlineLevel="1">
      <c r="A39" s="136" t="s">
        <v>272</v>
      </c>
      <c r="B39" s="140"/>
      <c r="C39" s="27"/>
      <c r="D39" s="27"/>
      <c r="E39" s="87" t="s">
        <v>273</v>
      </c>
      <c r="F39" s="222">
        <v>0</v>
      </c>
      <c r="G39" s="112" t="s">
        <v>267</v>
      </c>
      <c r="H39" s="27"/>
    </row>
    <row r="40" spans="1:15" outlineLevel="1">
      <c r="A40" s="140"/>
      <c r="B40" s="140"/>
      <c r="C40" s="27"/>
      <c r="D40" s="27"/>
      <c r="E40" s="27"/>
      <c r="F40" s="27"/>
      <c r="G40" s="27"/>
      <c r="H40" s="27"/>
    </row>
    <row r="41" spans="1:15" outlineLevel="1">
      <c r="A41" s="140"/>
      <c r="B41" s="140" t="s">
        <v>274</v>
      </c>
      <c r="C41" s="27"/>
      <c r="D41" s="27"/>
      <c r="E41" s="27"/>
      <c r="F41" s="27"/>
      <c r="G41" s="27"/>
      <c r="H41" s="27"/>
    </row>
    <row r="42" spans="1:15" outlineLevel="1">
      <c r="A42" s="136" t="s">
        <v>275</v>
      </c>
      <c r="B42" s="140"/>
      <c r="C42" s="27"/>
      <c r="D42" s="27"/>
      <c r="E42" s="87" t="s">
        <v>276</v>
      </c>
      <c r="F42" s="178">
        <v>0.5</v>
      </c>
      <c r="G42" s="27" t="s">
        <v>267</v>
      </c>
      <c r="H42" s="27"/>
    </row>
    <row r="43" spans="1:15" outlineLevel="1">
      <c r="A43" s="136" t="s">
        <v>277</v>
      </c>
      <c r="B43" s="140"/>
      <c r="C43" s="27"/>
      <c r="D43" s="27"/>
      <c r="E43" s="87" t="s">
        <v>278</v>
      </c>
      <c r="F43" s="178">
        <v>0.5</v>
      </c>
      <c r="G43" s="27" t="s">
        <v>267</v>
      </c>
      <c r="H43" s="27"/>
    </row>
    <row r="44" spans="1:15" outlineLevel="1">
      <c r="A44" s="136" t="s">
        <v>279</v>
      </c>
      <c r="B44" s="140"/>
      <c r="C44" s="27"/>
      <c r="D44" s="27"/>
      <c r="E44" s="87" t="s">
        <v>280</v>
      </c>
      <c r="F44" s="178">
        <v>0.5</v>
      </c>
      <c r="G44" s="27" t="s">
        <v>267</v>
      </c>
      <c r="H44" s="27"/>
    </row>
    <row r="45" spans="1:15" outlineLevel="1">
      <c r="A45" s="136" t="s">
        <v>281</v>
      </c>
      <c r="B45" s="140"/>
      <c r="C45" s="27"/>
      <c r="D45" s="27"/>
      <c r="E45" s="87" t="s">
        <v>282</v>
      </c>
      <c r="F45" s="178">
        <v>0.5</v>
      </c>
      <c r="G45" s="27" t="s">
        <v>267</v>
      </c>
      <c r="H45" s="27"/>
    </row>
    <row r="46" spans="1:15">
      <c r="A46" s="140"/>
      <c r="B46" s="140"/>
      <c r="C46" s="27"/>
      <c r="D46" s="27"/>
      <c r="E46" s="27"/>
      <c r="F46" s="27"/>
      <c r="G46" s="27"/>
      <c r="H46" s="27"/>
    </row>
    <row r="47" spans="1:15" ht="12.75" customHeight="1">
      <c r="A47" s="119" t="s">
        <v>283</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284</v>
      </c>
      <c r="F49" s="53">
        <v>12</v>
      </c>
      <c r="G49" s="27" t="s">
        <v>285</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286</v>
      </c>
      <c r="F51" s="53">
        <v>100</v>
      </c>
      <c r="G51" s="20" t="s">
        <v>96</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287</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2.9" customHeight="1" outlineLevel="2">
      <c r="A56" s="97"/>
      <c r="B56" s="141" t="s">
        <v>288</v>
      </c>
      <c r="C56" s="61"/>
      <c r="D56" s="27"/>
      <c r="E56" s="61"/>
      <c r="F56" s="27"/>
      <c r="G56" s="27"/>
      <c r="H56" s="27"/>
      <c r="I56" s="27"/>
      <c r="J56" s="27"/>
      <c r="K56" s="27"/>
      <c r="L56" s="27"/>
      <c r="M56" s="27"/>
      <c r="N56" s="27"/>
      <c r="O56" s="27"/>
    </row>
    <row r="57" spans="1:15" ht="12.9" customHeight="1" outlineLevel="2">
      <c r="A57" s="136"/>
      <c r="B57" s="140"/>
      <c r="C57" s="61"/>
      <c r="D57" s="27"/>
      <c r="E57" s="136" t="s">
        <v>289</v>
      </c>
      <c r="F57" s="61"/>
      <c r="G57" s="136" t="s">
        <v>88</v>
      </c>
      <c r="H57" s="27">
        <f xml:space="preserve"> SUM(J57:O57)</f>
        <v>0</v>
      </c>
      <c r="I57" s="27"/>
      <c r="J57" s="27"/>
      <c r="K57" s="216">
        <f>F_InpActive!I4</f>
        <v>0</v>
      </c>
      <c r="L57" s="216">
        <f>F_InpActive!J4</f>
        <v>0</v>
      </c>
      <c r="M57" s="216">
        <f>F_InpActive!K4</f>
        <v>0</v>
      </c>
      <c r="N57" s="216">
        <f>F_InpActive!L4</f>
        <v>0</v>
      </c>
      <c r="O57" s="216">
        <f>F_InpActive!M4</f>
        <v>0</v>
      </c>
    </row>
    <row r="58" spans="1:15" ht="12.9" customHeight="1" outlineLevel="2">
      <c r="A58" s="136"/>
      <c r="B58" s="140"/>
      <c r="C58" s="61"/>
      <c r="D58" s="27"/>
      <c r="E58" s="136" t="s">
        <v>290</v>
      </c>
      <c r="F58" s="61"/>
      <c r="G58" s="136" t="s">
        <v>191</v>
      </c>
      <c r="H58" s="27">
        <f xml:space="preserve"> SUM(J58:O58)</f>
        <v>0</v>
      </c>
      <c r="I58" s="27"/>
      <c r="J58" s="27"/>
      <c r="K58" s="144">
        <f>F_InpActive!I5</f>
        <v>0</v>
      </c>
      <c r="L58" s="144">
        <f>F_InpActive!J5</f>
        <v>0</v>
      </c>
      <c r="M58" s="144">
        <f>F_InpActive!K5</f>
        <v>0</v>
      </c>
      <c r="N58" s="144">
        <f>F_InpActive!L5</f>
        <v>0</v>
      </c>
      <c r="O58" s="144">
        <f>F_InpActive!M5</f>
        <v>0</v>
      </c>
    </row>
    <row r="59" spans="1:15" ht="12.9" customHeight="1" outlineLevel="2">
      <c r="A59" s="61"/>
      <c r="B59" s="140"/>
      <c r="C59" s="61"/>
      <c r="D59" s="27"/>
      <c r="E59" s="223" t="s">
        <v>266</v>
      </c>
      <c r="F59" s="223">
        <f>F36</f>
        <v>2.92E-2</v>
      </c>
      <c r="G59" s="180" t="s">
        <v>267</v>
      </c>
      <c r="H59" s="27"/>
      <c r="I59" s="27"/>
      <c r="J59" s="27"/>
      <c r="K59" s="148"/>
      <c r="L59" s="148"/>
      <c r="M59" s="148"/>
      <c r="N59" s="148"/>
      <c r="O59" s="148"/>
    </row>
    <row r="60" spans="1:15" ht="12.9" customHeight="1" outlineLevel="2">
      <c r="A60" s="136"/>
      <c r="B60" s="140"/>
      <c r="C60" s="61"/>
      <c r="D60" s="27"/>
      <c r="E60" s="87" t="s">
        <v>276</v>
      </c>
      <c r="F60" s="179">
        <f>F42</f>
        <v>0.5</v>
      </c>
      <c r="G60" s="27" t="s">
        <v>267</v>
      </c>
      <c r="H60" s="27"/>
      <c r="I60" s="27"/>
      <c r="J60" s="27"/>
      <c r="K60" s="148"/>
      <c r="L60" s="148"/>
      <c r="M60" s="148"/>
      <c r="N60" s="148"/>
      <c r="O60" s="148"/>
    </row>
    <row r="61" spans="1:15" ht="12.9" customHeight="1" outlineLevel="2">
      <c r="A61" s="136"/>
      <c r="B61" s="140"/>
      <c r="C61" s="61"/>
      <c r="D61" s="27"/>
      <c r="E61" s="230" t="s">
        <v>291</v>
      </c>
      <c r="F61" s="179">
        <f xml:space="preserve"> 1 - F60</f>
        <v>0.5</v>
      </c>
      <c r="G61" s="27" t="s">
        <v>267</v>
      </c>
      <c r="H61" s="27"/>
      <c r="I61" s="27"/>
      <c r="J61" s="27"/>
      <c r="K61" s="148"/>
      <c r="L61" s="148"/>
      <c r="M61" s="148"/>
      <c r="N61" s="148"/>
      <c r="O61" s="148"/>
    </row>
    <row r="62" spans="1:15" ht="12.9" customHeight="1" outlineLevel="2">
      <c r="A62" s="97"/>
      <c r="B62" s="140"/>
      <c r="C62" s="61"/>
      <c r="D62" s="27"/>
      <c r="E62" s="61"/>
      <c r="F62" s="27"/>
      <c r="G62" s="27"/>
      <c r="H62" s="27"/>
      <c r="I62" s="27"/>
      <c r="J62" s="27"/>
      <c r="K62" s="27"/>
      <c r="L62" s="27"/>
      <c r="M62" s="27"/>
      <c r="N62" s="27"/>
      <c r="O62" s="27"/>
    </row>
    <row r="63" spans="1:15" ht="12.9" customHeight="1" outlineLevel="2">
      <c r="A63" s="97"/>
      <c r="B63" s="141" t="s">
        <v>292</v>
      </c>
      <c r="C63" s="61"/>
      <c r="D63" s="27"/>
      <c r="E63" s="61"/>
      <c r="F63" s="27"/>
      <c r="G63" s="27"/>
      <c r="H63" s="27"/>
      <c r="I63" s="27"/>
      <c r="J63" s="27"/>
      <c r="K63" s="27"/>
      <c r="L63" s="27"/>
      <c r="M63" s="27"/>
      <c r="N63" s="27"/>
      <c r="O63" s="27"/>
    </row>
    <row r="64" spans="1:15" ht="12.9" customHeight="1" outlineLevel="2">
      <c r="A64" s="136"/>
      <c r="B64" s="140"/>
      <c r="C64" s="61"/>
      <c r="D64" s="27"/>
      <c r="E64" s="136" t="s">
        <v>293</v>
      </c>
      <c r="F64" s="61"/>
      <c r="G64" s="136" t="s">
        <v>88</v>
      </c>
      <c r="H64" s="27">
        <f xml:space="preserve"> SUM(J64:O64)</f>
        <v>0</v>
      </c>
      <c r="I64" s="27"/>
      <c r="J64" s="27"/>
      <c r="K64" s="216">
        <f>F_InpActive!I6</f>
        <v>0</v>
      </c>
      <c r="L64" s="216">
        <f>F_InpActive!J6</f>
        <v>0</v>
      </c>
      <c r="M64" s="216">
        <f>F_InpActive!K6</f>
        <v>0</v>
      </c>
      <c r="N64" s="216">
        <f>F_InpActive!L6</f>
        <v>0</v>
      </c>
      <c r="O64" s="216">
        <f>F_InpActive!M6</f>
        <v>0</v>
      </c>
    </row>
    <row r="65" spans="1:15" ht="12.9" customHeight="1" outlineLevel="2">
      <c r="A65" s="136"/>
      <c r="B65" s="140"/>
      <c r="C65" s="61"/>
      <c r="D65" s="27"/>
      <c r="E65" s="136" t="s">
        <v>294</v>
      </c>
      <c r="F65" s="61"/>
      <c r="G65" s="136" t="s">
        <v>191</v>
      </c>
      <c r="H65" s="27">
        <f xml:space="preserve"> SUM(J65:O65)</f>
        <v>1296.16148</v>
      </c>
      <c r="I65" s="27"/>
      <c r="J65" s="27"/>
      <c r="K65" s="144">
        <f>F_InpActive!I7</f>
        <v>26.42248</v>
      </c>
      <c r="L65" s="144">
        <f>F_InpActive!J7</f>
        <v>1269.739</v>
      </c>
      <c r="M65" s="144">
        <f>F_InpActive!K7</f>
        <v>0</v>
      </c>
      <c r="N65" s="144">
        <f>F_InpActive!L7</f>
        <v>0</v>
      </c>
      <c r="O65" s="144">
        <f>F_InpActive!M7</f>
        <v>0</v>
      </c>
    </row>
    <row r="66" spans="1:15" ht="12.9" customHeight="1" outlineLevel="2">
      <c r="A66" s="61"/>
      <c r="B66" s="61"/>
      <c r="C66" s="61"/>
      <c r="D66" s="27"/>
      <c r="E66" s="223" t="s">
        <v>269</v>
      </c>
      <c r="F66" s="223">
        <f>F37</f>
        <v>2.92E-2</v>
      </c>
      <c r="G66" s="180" t="s">
        <v>267</v>
      </c>
      <c r="H66" s="27"/>
      <c r="I66" s="27"/>
      <c r="J66" s="27"/>
      <c r="K66" s="148"/>
      <c r="L66" s="148"/>
      <c r="M66" s="148"/>
      <c r="N66" s="148"/>
      <c r="O66" s="148"/>
    </row>
    <row r="67" spans="1:15" ht="12.9" customHeight="1" outlineLevel="2">
      <c r="A67" s="136"/>
      <c r="B67" s="61"/>
      <c r="C67" s="61"/>
      <c r="D67" s="27"/>
      <c r="E67" s="230" t="s">
        <v>295</v>
      </c>
      <c r="F67" s="179">
        <f>F43</f>
        <v>0.5</v>
      </c>
      <c r="G67" s="27" t="s">
        <v>267</v>
      </c>
      <c r="H67" s="27"/>
      <c r="I67" s="27"/>
      <c r="J67" s="27"/>
      <c r="K67" s="148"/>
      <c r="L67" s="148"/>
      <c r="M67" s="148"/>
      <c r="N67" s="148"/>
      <c r="O67" s="148"/>
    </row>
    <row r="68" spans="1:15" ht="12.9" customHeight="1" outlineLevel="2">
      <c r="A68" s="136"/>
      <c r="B68" s="61"/>
      <c r="C68" s="61"/>
      <c r="D68" s="27"/>
      <c r="E68" s="230" t="s">
        <v>296</v>
      </c>
      <c r="F68" s="179">
        <f xml:space="preserve"> 1 - F67</f>
        <v>0.5</v>
      </c>
      <c r="G68" s="27" t="s">
        <v>267</v>
      </c>
      <c r="H68" s="27"/>
      <c r="I68" s="27"/>
      <c r="J68" s="27"/>
      <c r="K68" s="148"/>
      <c r="L68" s="148"/>
      <c r="M68" s="148"/>
      <c r="N68" s="148"/>
      <c r="O68" s="148"/>
    </row>
    <row r="69" spans="1:15" ht="12.9" customHeight="1" outlineLevel="2">
      <c r="A69" s="97"/>
      <c r="B69" s="140"/>
      <c r="C69" s="61"/>
      <c r="D69" s="27"/>
      <c r="E69" s="61"/>
      <c r="F69" s="27"/>
      <c r="G69" s="27"/>
      <c r="H69" s="27"/>
      <c r="I69" s="27"/>
      <c r="J69" s="27"/>
      <c r="K69" s="27"/>
      <c r="L69" s="27"/>
      <c r="M69" s="27"/>
      <c r="N69" s="27"/>
      <c r="O69" s="27"/>
    </row>
    <row r="70" spans="1:15" ht="12.9" customHeight="1" outlineLevel="2">
      <c r="A70" s="97"/>
      <c r="B70" s="141" t="s">
        <v>297</v>
      </c>
      <c r="C70" s="61"/>
      <c r="D70" s="27"/>
      <c r="E70" s="61"/>
      <c r="F70" s="27"/>
      <c r="G70" s="27"/>
      <c r="H70" s="27"/>
      <c r="I70" s="27"/>
      <c r="J70" s="27"/>
      <c r="K70" s="27"/>
      <c r="L70" s="27"/>
      <c r="M70" s="27"/>
      <c r="N70" s="27"/>
      <c r="O70" s="27"/>
    </row>
    <row r="71" spans="1:15" ht="12.9" customHeight="1" outlineLevel="2">
      <c r="A71" s="136"/>
      <c r="B71" s="141"/>
      <c r="C71" s="61"/>
      <c r="D71" s="27"/>
      <c r="E71" s="136" t="s">
        <v>298</v>
      </c>
      <c r="F71" s="27"/>
      <c r="G71" s="136" t="s">
        <v>88</v>
      </c>
      <c r="H71" s="27">
        <f xml:space="preserve"> SUM(J71:O71)</f>
        <v>0</v>
      </c>
      <c r="I71" s="27"/>
      <c r="J71" s="27"/>
      <c r="K71" s="216">
        <f>F_InpActive!I8</f>
        <v>0</v>
      </c>
      <c r="L71" s="216">
        <f>F_InpActive!J8</f>
        <v>0</v>
      </c>
      <c r="M71" s="216">
        <f>F_InpActive!K8</f>
        <v>0</v>
      </c>
      <c r="N71" s="216">
        <f>F_InpActive!L8</f>
        <v>0</v>
      </c>
      <c r="O71" s="216">
        <f>F_InpActive!M8</f>
        <v>0</v>
      </c>
    </row>
    <row r="72" spans="1:15" ht="12.9" customHeight="1" outlineLevel="2">
      <c r="A72" s="136"/>
      <c r="B72" s="141"/>
      <c r="C72" s="61"/>
      <c r="D72" s="27"/>
      <c r="E72" s="136" t="s">
        <v>299</v>
      </c>
      <c r="F72" s="27"/>
      <c r="G72" s="136" t="s">
        <v>191</v>
      </c>
      <c r="H72" s="27">
        <f xml:space="preserve"> SUM(J72:O72)</f>
        <v>0</v>
      </c>
      <c r="I72" s="27"/>
      <c r="J72" s="27"/>
      <c r="K72" s="144">
        <f>F_InpActive!I9</f>
        <v>0</v>
      </c>
      <c r="L72" s="144">
        <f>F_InpActive!J9</f>
        <v>0</v>
      </c>
      <c r="M72" s="144">
        <f>F_InpActive!K9</f>
        <v>0</v>
      </c>
      <c r="N72" s="144">
        <f>F_InpActive!L9</f>
        <v>0</v>
      </c>
      <c r="O72" s="144">
        <f>F_InpActive!M9</f>
        <v>0</v>
      </c>
    </row>
    <row r="73" spans="1:15" ht="12.9" customHeight="1" outlineLevel="2">
      <c r="A73" s="61"/>
      <c r="B73" s="61"/>
      <c r="C73" s="61"/>
      <c r="D73" s="27"/>
      <c r="E73" s="223" t="s">
        <v>271</v>
      </c>
      <c r="F73" s="223">
        <f>F38</f>
        <v>0</v>
      </c>
      <c r="G73" s="180" t="s">
        <v>267</v>
      </c>
      <c r="H73" s="27"/>
      <c r="I73" s="27"/>
      <c r="J73" s="27"/>
      <c r="K73" s="148"/>
      <c r="L73" s="148"/>
      <c r="M73" s="148"/>
      <c r="N73" s="148"/>
      <c r="O73" s="148"/>
    </row>
    <row r="74" spans="1:15" ht="12.9" customHeight="1" outlineLevel="2">
      <c r="A74" s="136"/>
      <c r="B74" s="61"/>
      <c r="C74" s="61"/>
      <c r="D74" s="27"/>
      <c r="E74" s="230" t="s">
        <v>300</v>
      </c>
      <c r="F74" s="179">
        <f>F44</f>
        <v>0.5</v>
      </c>
      <c r="G74" s="27" t="s">
        <v>267</v>
      </c>
      <c r="H74" s="27"/>
      <c r="I74" s="27"/>
      <c r="J74" s="27"/>
      <c r="K74" s="148"/>
      <c r="L74" s="148"/>
      <c r="M74" s="148"/>
      <c r="N74" s="148"/>
      <c r="O74" s="148"/>
    </row>
    <row r="75" spans="1:15" ht="12.9" customHeight="1" outlineLevel="2">
      <c r="A75" s="136"/>
      <c r="B75" s="61"/>
      <c r="C75" s="61"/>
      <c r="D75" s="27"/>
      <c r="E75" s="230" t="s">
        <v>301</v>
      </c>
      <c r="F75" s="179">
        <f xml:space="preserve"> 1 - F74</f>
        <v>0.5</v>
      </c>
      <c r="G75" s="27" t="s">
        <v>267</v>
      </c>
      <c r="H75" s="27"/>
      <c r="I75" s="27"/>
      <c r="J75" s="27"/>
      <c r="K75" s="148"/>
      <c r="L75" s="148"/>
      <c r="M75" s="148"/>
      <c r="N75" s="148"/>
      <c r="O75" s="148"/>
    </row>
    <row r="76" spans="1:15" ht="12.9" customHeight="1" outlineLevel="2">
      <c r="A76" s="97"/>
      <c r="B76" s="140"/>
      <c r="C76" s="61"/>
      <c r="D76" s="27"/>
      <c r="E76" s="61"/>
      <c r="F76" s="27"/>
      <c r="G76" s="27"/>
      <c r="H76" s="27"/>
      <c r="I76" s="27"/>
      <c r="J76" s="27"/>
      <c r="K76" s="27"/>
      <c r="L76" s="27"/>
      <c r="M76" s="27"/>
      <c r="N76" s="27"/>
      <c r="O76" s="27"/>
    </row>
    <row r="77" spans="1:15" ht="12.9" customHeight="1" outlineLevel="2">
      <c r="A77" s="97"/>
      <c r="B77" s="141" t="s">
        <v>302</v>
      </c>
      <c r="C77" s="61"/>
      <c r="D77" s="27"/>
      <c r="E77" s="61"/>
      <c r="F77" s="27"/>
      <c r="G77" s="27"/>
      <c r="H77" s="27"/>
      <c r="I77" s="27"/>
      <c r="J77" s="27"/>
      <c r="K77" s="27"/>
      <c r="L77" s="27"/>
      <c r="M77" s="27"/>
      <c r="N77" s="27"/>
      <c r="O77" s="27"/>
    </row>
    <row r="78" spans="1:15" ht="12.9" customHeight="1" outlineLevel="2">
      <c r="A78" s="136"/>
      <c r="B78" s="140"/>
      <c r="C78" s="61"/>
      <c r="D78" s="27"/>
      <c r="E78" s="136" t="s">
        <v>303</v>
      </c>
      <c r="F78" s="27"/>
      <c r="G78" s="136" t="s">
        <v>88</v>
      </c>
      <c r="H78" s="27">
        <f xml:space="preserve"> SUM(J78:O78)</f>
        <v>0</v>
      </c>
      <c r="I78" s="27"/>
      <c r="J78" s="27"/>
      <c r="K78" s="216">
        <f>F_InpActive!I10</f>
        <v>0</v>
      </c>
      <c r="L78" s="216">
        <f>F_InpActive!J10</f>
        <v>0</v>
      </c>
      <c r="M78" s="216">
        <f>F_InpActive!K10</f>
        <v>0</v>
      </c>
      <c r="N78" s="216">
        <f>F_InpActive!L10</f>
        <v>0</v>
      </c>
      <c r="O78" s="216">
        <f>F_InpActive!M10</f>
        <v>0</v>
      </c>
    </row>
    <row r="79" spans="1:15" ht="12.9" customHeight="1" outlineLevel="2">
      <c r="A79" s="136"/>
      <c r="B79" s="140"/>
      <c r="C79" s="61"/>
      <c r="D79" s="27"/>
      <c r="E79" s="136" t="s">
        <v>304</v>
      </c>
      <c r="F79" s="27"/>
      <c r="G79" s="136" t="s">
        <v>191</v>
      </c>
      <c r="H79" s="27">
        <f xml:space="preserve"> SUM(J79:O79)</f>
        <v>0</v>
      </c>
      <c r="I79" s="27"/>
      <c r="J79" s="27"/>
      <c r="K79" s="144">
        <f>F_InpActive!I11</f>
        <v>0</v>
      </c>
      <c r="L79" s="144">
        <f>F_InpActive!J11</f>
        <v>0</v>
      </c>
      <c r="M79" s="144">
        <f>F_InpActive!K11</f>
        <v>0</v>
      </c>
      <c r="N79" s="144">
        <f>F_InpActive!L11</f>
        <v>0</v>
      </c>
      <c r="O79" s="144">
        <f>F_InpActive!M11</f>
        <v>0</v>
      </c>
    </row>
    <row r="80" spans="1:15" ht="12.9" customHeight="1" outlineLevel="2">
      <c r="A80" s="61"/>
      <c r="B80" s="61"/>
      <c r="C80" s="61"/>
      <c r="D80" s="27"/>
      <c r="E80" s="223" t="s">
        <v>273</v>
      </c>
      <c r="F80" s="223">
        <f>F39</f>
        <v>0</v>
      </c>
      <c r="G80" s="180" t="s">
        <v>267</v>
      </c>
      <c r="H80" s="27"/>
      <c r="I80" s="27"/>
      <c r="J80" s="27"/>
      <c r="K80" s="148"/>
      <c r="L80" s="148"/>
      <c r="M80" s="148"/>
      <c r="N80" s="148"/>
      <c r="O80" s="148"/>
    </row>
    <row r="81" spans="1:15" ht="12.9" customHeight="1" outlineLevel="2">
      <c r="A81" s="136"/>
      <c r="B81" s="61"/>
      <c r="C81" s="61"/>
      <c r="D81" s="27"/>
      <c r="E81" s="230" t="s">
        <v>305</v>
      </c>
      <c r="F81" s="179">
        <f>F45</f>
        <v>0.5</v>
      </c>
      <c r="G81" s="27" t="s">
        <v>267</v>
      </c>
      <c r="H81" s="27"/>
      <c r="I81" s="27"/>
      <c r="J81" s="27"/>
      <c r="K81" s="148"/>
      <c r="L81" s="148"/>
      <c r="M81" s="148"/>
      <c r="N81" s="148"/>
      <c r="O81" s="148"/>
    </row>
    <row r="82" spans="1:15" ht="12.9" customHeight="1" outlineLevel="2">
      <c r="A82" s="136"/>
      <c r="B82" s="61"/>
      <c r="C82" s="61"/>
      <c r="D82" s="27"/>
      <c r="E82" s="230" t="s">
        <v>306</v>
      </c>
      <c r="F82" s="179">
        <f xml:space="preserve"> 1 - F81</f>
        <v>0.5</v>
      </c>
      <c r="G82" s="27" t="s">
        <v>267</v>
      </c>
      <c r="H82" s="27"/>
      <c r="I82" s="27"/>
      <c r="J82" s="27"/>
      <c r="K82" s="148"/>
      <c r="L82" s="148"/>
      <c r="M82" s="148"/>
      <c r="N82" s="148"/>
      <c r="O82" s="148"/>
    </row>
    <row r="83" spans="1:15">
      <c r="A83" s="97"/>
      <c r="B83" s="140"/>
      <c r="D83" s="61"/>
      <c r="E83" s="27"/>
      <c r="F83" s="27"/>
      <c r="G83" s="27"/>
      <c r="H83" s="27"/>
      <c r="I83" s="27"/>
      <c r="J83" s="27"/>
      <c r="K83" s="27"/>
      <c r="L83" s="27"/>
      <c r="M83" s="27"/>
      <c r="N83" s="27"/>
      <c r="O83" s="27"/>
    </row>
    <row r="84" spans="1:15" ht="12.75" customHeight="1">
      <c r="A84" s="119" t="s">
        <v>307</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308</v>
      </c>
      <c r="C86" s="66"/>
      <c r="D86" s="200"/>
      <c r="E86" s="67"/>
      <c r="F86" s="27"/>
      <c r="G86" s="27"/>
      <c r="H86" s="27"/>
      <c r="I86" s="27"/>
      <c r="J86" s="27"/>
      <c r="K86" s="27"/>
      <c r="L86" s="27"/>
      <c r="M86" s="27"/>
      <c r="N86" s="27"/>
      <c r="O86" s="27"/>
    </row>
    <row r="87" spans="1:15" outlineLevel="1">
      <c r="A87" s="97"/>
      <c r="B87" s="34"/>
      <c r="C87" s="34"/>
      <c r="D87" s="232"/>
      <c r="E87" s="118" t="str">
        <f xml:space="preserve"> F_Inputs!C$12</f>
        <v>Consumer price index (including housing costs) - Consumer Price Index (with housing) for April</v>
      </c>
      <c r="F87" s="253">
        <f>F_InpActive!F12</f>
        <v>103.2</v>
      </c>
      <c r="G87" s="65" t="s">
        <v>309</v>
      </c>
      <c r="H87" s="27"/>
      <c r="I87" s="27"/>
      <c r="J87" s="27"/>
      <c r="K87" s="27"/>
      <c r="L87" s="27"/>
      <c r="M87" s="27"/>
      <c r="N87" s="27"/>
      <c r="O87" s="27"/>
    </row>
    <row r="88" spans="1:15" outlineLevel="1">
      <c r="A88" s="97"/>
      <c r="B88" s="34"/>
      <c r="C88" s="34"/>
      <c r="D88" s="232"/>
      <c r="E88" s="118" t="str">
        <f xml:space="preserve"> F_Inputs!C$13</f>
        <v>Consumer price index (including housing costs) - Consumer Price Index (with housing) for May</v>
      </c>
      <c r="F88" s="207">
        <f>F_InpActive!F13</f>
        <v>103.5</v>
      </c>
      <c r="G88" s="65" t="s">
        <v>309</v>
      </c>
      <c r="H88" s="27"/>
      <c r="I88" s="27"/>
      <c r="J88" s="27"/>
      <c r="K88" s="27"/>
      <c r="L88" s="27"/>
      <c r="M88" s="27"/>
      <c r="N88" s="27"/>
      <c r="O88" s="27"/>
    </row>
    <row r="89" spans="1:15" outlineLevel="1">
      <c r="A89" s="97"/>
      <c r="B89" s="34"/>
      <c r="C89" s="34"/>
      <c r="D89" s="232"/>
      <c r="E89" s="118" t="str">
        <f xml:space="preserve"> F_Inputs!C$14</f>
        <v>Consumer price index (including housing costs) - Consumer Price Index (with housing) for June</v>
      </c>
      <c r="F89" s="207">
        <f>F_InpActive!F14</f>
        <v>103.5</v>
      </c>
      <c r="G89" s="65" t="s">
        <v>309</v>
      </c>
      <c r="H89" s="27"/>
      <c r="I89" s="27"/>
      <c r="J89" s="27"/>
      <c r="K89" s="27"/>
      <c r="L89" s="27"/>
      <c r="M89" s="27"/>
      <c r="N89" s="27"/>
      <c r="O89" s="27"/>
    </row>
    <row r="90" spans="1:15" outlineLevel="1">
      <c r="A90" s="97"/>
      <c r="B90" s="34"/>
      <c r="C90" s="34"/>
      <c r="D90" s="232"/>
      <c r="E90" s="118" t="str">
        <f xml:space="preserve"> F_Inputs!C$15</f>
        <v>Consumer price index (including housing costs) - Consumer Price Index (with housing) for July</v>
      </c>
      <c r="F90" s="207">
        <f>F_InpActive!F15</f>
        <v>103.5</v>
      </c>
      <c r="G90" s="65" t="s">
        <v>309</v>
      </c>
      <c r="H90" s="27"/>
      <c r="I90" s="27"/>
      <c r="J90" s="27"/>
      <c r="K90" s="27"/>
      <c r="L90" s="27"/>
      <c r="M90" s="27"/>
      <c r="N90" s="27"/>
      <c r="O90" s="27"/>
    </row>
    <row r="91" spans="1:15" outlineLevel="1">
      <c r="A91" s="97"/>
      <c r="B91" s="34"/>
      <c r="C91" s="34"/>
      <c r="D91" s="232"/>
      <c r="E91" s="118" t="str">
        <f xml:space="preserve"> F_Inputs!C$16</f>
        <v>Consumer price index (including housing costs) - Consumer Price Index (with housing) for August</v>
      </c>
      <c r="F91" s="207">
        <f>F_InpActive!F16</f>
        <v>104</v>
      </c>
      <c r="G91" s="65" t="s">
        <v>309</v>
      </c>
      <c r="H91" s="27"/>
      <c r="I91" s="27"/>
      <c r="J91" s="27"/>
      <c r="K91" s="27"/>
      <c r="L91" s="27"/>
      <c r="M91" s="27"/>
      <c r="N91" s="27"/>
      <c r="O91" s="27"/>
    </row>
    <row r="92" spans="1:15" outlineLevel="1">
      <c r="A92" s="97"/>
      <c r="B92" s="34"/>
      <c r="C92" s="34"/>
      <c r="D92" s="232"/>
      <c r="E92" s="118" t="str">
        <f xml:space="preserve"> F_Inputs!C$17</f>
        <v>Consumer price index (including housing costs) - Consumer Price Index (with housing) for September</v>
      </c>
      <c r="F92" s="207">
        <f>F_InpActive!F17</f>
        <v>104.3</v>
      </c>
      <c r="G92" s="65" t="s">
        <v>309</v>
      </c>
      <c r="H92" s="27"/>
      <c r="I92" s="27"/>
      <c r="J92" s="27"/>
      <c r="K92" s="27"/>
      <c r="L92" s="27"/>
      <c r="M92" s="27"/>
      <c r="N92" s="27"/>
      <c r="O92" s="27"/>
    </row>
    <row r="93" spans="1:15" outlineLevel="1">
      <c r="A93" s="97"/>
      <c r="B93" s="34"/>
      <c r="C93" s="34"/>
      <c r="D93" s="232"/>
      <c r="E93" s="118" t="str">
        <f xml:space="preserve"> F_Inputs!C$18</f>
        <v>Consumer price index (including housing costs) - Consumer Price Index (with housing) for October</v>
      </c>
      <c r="F93" s="207">
        <f>F_InpActive!F18</f>
        <v>104.4</v>
      </c>
      <c r="G93" s="65" t="s">
        <v>309</v>
      </c>
      <c r="H93" s="27"/>
      <c r="I93" s="27"/>
      <c r="J93" s="27"/>
      <c r="K93" s="27"/>
      <c r="L93" s="27"/>
      <c r="M93" s="27"/>
      <c r="N93" s="27"/>
      <c r="O93" s="27"/>
    </row>
    <row r="94" spans="1:15" outlineLevel="1">
      <c r="A94" s="97"/>
      <c r="B94" s="34"/>
      <c r="C94" s="34"/>
      <c r="D94" s="232"/>
      <c r="E94" s="118" t="str">
        <f xml:space="preserve"> F_Inputs!C$19</f>
        <v>Consumer price index (including housing costs) - Consumer Price Index (with housing) for November</v>
      </c>
      <c r="F94" s="207">
        <f>F_InpActive!F19</f>
        <v>104.7</v>
      </c>
      <c r="G94" s="65" t="s">
        <v>309</v>
      </c>
      <c r="H94" s="27"/>
      <c r="I94" s="27"/>
      <c r="J94" s="27"/>
      <c r="K94" s="27"/>
      <c r="L94" s="27"/>
      <c r="M94" s="27"/>
      <c r="N94" s="27"/>
      <c r="O94" s="27"/>
    </row>
    <row r="95" spans="1:15" outlineLevel="1">
      <c r="A95" s="97"/>
      <c r="B95" s="34"/>
      <c r="C95" s="34"/>
      <c r="D95" s="232"/>
      <c r="E95" s="118" t="str">
        <f xml:space="preserve"> F_Inputs!C$20</f>
        <v>Consumer price index (including housing costs) - Consumer Price Index (with housing) for December</v>
      </c>
      <c r="F95" s="207">
        <f>F_InpActive!F20</f>
        <v>105</v>
      </c>
      <c r="G95" s="65" t="s">
        <v>309</v>
      </c>
      <c r="H95" s="27"/>
      <c r="I95" s="27"/>
      <c r="J95" s="27"/>
      <c r="K95" s="27"/>
      <c r="L95" s="27"/>
      <c r="M95" s="27"/>
      <c r="N95" s="27"/>
      <c r="O95" s="27"/>
    </row>
    <row r="96" spans="1:15" outlineLevel="1">
      <c r="A96" s="97"/>
      <c r="B96" s="34"/>
      <c r="C96" s="34"/>
      <c r="D96" s="232"/>
      <c r="E96" s="118" t="str">
        <f xml:space="preserve"> F_Inputs!C$21</f>
        <v>Consumer price index (including housing costs) - Consumer Price Index (with housing) for January</v>
      </c>
      <c r="F96" s="207">
        <f>F_InpActive!F21</f>
        <v>104.5</v>
      </c>
      <c r="G96" s="65" t="s">
        <v>309</v>
      </c>
      <c r="H96" s="27"/>
      <c r="I96" s="27"/>
      <c r="J96" s="27"/>
      <c r="K96" s="27"/>
      <c r="L96" s="27"/>
      <c r="M96" s="27"/>
      <c r="N96" s="27"/>
      <c r="O96" s="27"/>
    </row>
    <row r="97" spans="1:15" outlineLevel="1">
      <c r="A97" s="97"/>
      <c r="B97" s="34"/>
      <c r="C97" s="34"/>
      <c r="D97" s="232"/>
      <c r="E97" s="118" t="str">
        <f xml:space="preserve"> F_Inputs!C$22</f>
        <v>Consumer price index (including housing costs) - Consumer Price Index (with housing) for February</v>
      </c>
      <c r="F97" s="207">
        <f>F_InpActive!F22</f>
        <v>104.9</v>
      </c>
      <c r="G97" s="65" t="s">
        <v>309</v>
      </c>
      <c r="H97" s="27"/>
      <c r="I97" s="27"/>
      <c r="J97" s="27"/>
      <c r="K97" s="27"/>
      <c r="L97" s="27"/>
      <c r="M97" s="27"/>
      <c r="N97" s="27"/>
      <c r="O97" s="27"/>
    </row>
    <row r="98" spans="1:15" outlineLevel="1">
      <c r="A98" s="97"/>
      <c r="B98" s="34"/>
      <c r="C98" s="34"/>
      <c r="D98" s="232"/>
      <c r="E98" s="118" t="str">
        <f xml:space="preserve"> F_Inputs!C$23</f>
        <v>Consumer price index (including housing costs) - Consumer Price Index (with housing) for March</v>
      </c>
      <c r="F98" s="207">
        <f>F_InpActive!F23</f>
        <v>105.1</v>
      </c>
      <c r="G98" s="65" t="s">
        <v>309</v>
      </c>
      <c r="H98" s="27"/>
      <c r="I98" s="27"/>
      <c r="J98" s="27"/>
      <c r="K98" s="27"/>
      <c r="L98" s="27"/>
      <c r="M98" s="27"/>
      <c r="N98" s="27"/>
      <c r="O98" s="27"/>
    </row>
    <row r="99" spans="1:15" outlineLevel="1">
      <c r="A99" s="97"/>
      <c r="B99" s="34"/>
      <c r="C99" s="34"/>
      <c r="D99" s="232"/>
      <c r="E99" s="118"/>
      <c r="F99" s="27"/>
      <c r="G99" s="65"/>
      <c r="H99" s="27"/>
      <c r="I99" s="27"/>
      <c r="J99" s="27"/>
      <c r="K99" s="27"/>
      <c r="L99" s="27"/>
      <c r="M99" s="27"/>
      <c r="N99" s="27"/>
      <c r="O99" s="27"/>
    </row>
    <row r="100" spans="1:15" outlineLevel="1">
      <c r="A100" s="97"/>
      <c r="B100" s="66" t="s">
        <v>310</v>
      </c>
      <c r="C100" s="66"/>
      <c r="D100" s="200"/>
      <c r="E100" s="67"/>
      <c r="F100" s="27"/>
      <c r="G100" s="27"/>
      <c r="H100" s="27"/>
      <c r="I100" s="27"/>
      <c r="J100" s="27"/>
      <c r="K100" s="27"/>
      <c r="L100" s="27"/>
      <c r="M100" s="27"/>
      <c r="N100" s="27"/>
      <c r="O100" s="27"/>
    </row>
    <row r="101" spans="1:15" outlineLevel="1">
      <c r="A101" s="97"/>
      <c r="B101" s="34"/>
      <c r="C101" s="34"/>
      <c r="D101" s="232"/>
      <c r="E101" s="118" t="str">
        <f xml:space="preserve"> F_Inputs!C$12</f>
        <v>Consumer price index (including housing costs) - Consumer Price Index (with housing) for April</v>
      </c>
      <c r="F101" s="253">
        <f>F_InpActive!K12</f>
        <v>119</v>
      </c>
      <c r="G101" s="65" t="s">
        <v>309</v>
      </c>
      <c r="H101" s="27"/>
      <c r="I101" s="27"/>
      <c r="J101" s="27"/>
      <c r="K101" s="27"/>
      <c r="L101" s="27"/>
      <c r="M101" s="27"/>
      <c r="N101" s="27"/>
      <c r="O101" s="27"/>
    </row>
    <row r="102" spans="1:15" outlineLevel="1">
      <c r="A102" s="97"/>
      <c r="B102" s="34"/>
      <c r="C102" s="34"/>
      <c r="D102" s="232"/>
      <c r="E102" s="118" t="str">
        <f xml:space="preserve"> F_Inputs!C$13</f>
        <v>Consumer price index (including housing costs) - Consumer Price Index (with housing) for May</v>
      </c>
      <c r="F102" s="207">
        <f>F_InpActive!K13</f>
        <v>119.7</v>
      </c>
      <c r="G102" s="65" t="s">
        <v>309</v>
      </c>
      <c r="H102" s="27"/>
      <c r="I102" s="27"/>
      <c r="J102" s="27"/>
      <c r="K102" s="27"/>
      <c r="L102" s="27"/>
      <c r="M102" s="27"/>
      <c r="N102" s="27"/>
      <c r="O102" s="27"/>
    </row>
    <row r="103" spans="1:15" outlineLevel="1">
      <c r="A103" s="97"/>
      <c r="B103" s="34"/>
      <c r="C103" s="34"/>
      <c r="D103" s="232"/>
      <c r="E103" s="118" t="str">
        <f xml:space="preserve"> F_Inputs!C$14</f>
        <v>Consumer price index (including housing costs) - Consumer Price Index (with housing) for June</v>
      </c>
      <c r="F103" s="207">
        <f>F_InpActive!K14</f>
        <v>120.5</v>
      </c>
      <c r="G103" s="65" t="s">
        <v>309</v>
      </c>
      <c r="H103" s="27"/>
      <c r="I103" s="27"/>
      <c r="J103" s="27"/>
      <c r="K103" s="27"/>
      <c r="L103" s="27"/>
      <c r="M103" s="27"/>
      <c r="N103" s="27"/>
      <c r="O103" s="27"/>
    </row>
    <row r="104" spans="1:15" outlineLevel="1">
      <c r="A104" s="97"/>
      <c r="B104" s="34"/>
      <c r="C104" s="34"/>
      <c r="D104" s="232"/>
      <c r="E104" s="118" t="str">
        <f xml:space="preserve"> F_Inputs!C$15</f>
        <v>Consumer price index (including housing costs) - Consumer Price Index (with housing) for July</v>
      </c>
      <c r="F104" s="207">
        <f>F_InpActive!K15</f>
        <v>121.2</v>
      </c>
      <c r="G104" s="65" t="s">
        <v>309</v>
      </c>
      <c r="H104" s="27"/>
      <c r="I104" s="27"/>
      <c r="J104" s="27"/>
      <c r="K104" s="27"/>
      <c r="L104" s="27"/>
      <c r="M104" s="27"/>
      <c r="N104" s="27"/>
      <c r="O104" s="27"/>
    </row>
    <row r="105" spans="1:15" outlineLevel="1">
      <c r="A105" s="97"/>
      <c r="B105" s="34"/>
      <c r="C105" s="34"/>
      <c r="D105" s="232"/>
      <c r="E105" s="118" t="str">
        <f xml:space="preserve"> F_Inputs!C$16</f>
        <v>Consumer price index (including housing costs) - Consumer Price Index (with housing) for August</v>
      </c>
      <c r="F105" s="207">
        <f>F_InpActive!K16</f>
        <v>121.8</v>
      </c>
      <c r="G105" s="65" t="s">
        <v>309</v>
      </c>
      <c r="H105" s="27"/>
      <c r="I105" s="27"/>
      <c r="J105" s="27"/>
      <c r="K105" s="27"/>
      <c r="L105" s="27"/>
      <c r="M105" s="27"/>
      <c r="N105" s="27"/>
      <c r="O105" s="27"/>
    </row>
    <row r="106" spans="1:15" outlineLevel="1">
      <c r="A106" s="97"/>
      <c r="B106" s="34"/>
      <c r="C106" s="34"/>
      <c r="D106" s="232"/>
      <c r="E106" s="118" t="str">
        <f xml:space="preserve"> F_Inputs!C$17</f>
        <v>Consumer price index (including housing costs) - Consumer Price Index (with housing) for September</v>
      </c>
      <c r="F106" s="207">
        <f>F_InpActive!K17</f>
        <v>122.3</v>
      </c>
      <c r="G106" s="65" t="s">
        <v>309</v>
      </c>
      <c r="H106" s="27"/>
      <c r="I106" s="27"/>
      <c r="J106" s="27"/>
      <c r="K106" s="27"/>
      <c r="L106" s="27"/>
      <c r="M106" s="27"/>
      <c r="N106" s="27"/>
      <c r="O106" s="27"/>
    </row>
    <row r="107" spans="1:15" outlineLevel="1">
      <c r="A107" s="97"/>
      <c r="B107" s="34"/>
      <c r="C107" s="34"/>
      <c r="D107" s="232"/>
      <c r="E107" s="118" t="str">
        <f xml:space="preserve"> F_Inputs!C$18</f>
        <v>Consumer price index (including housing costs) - Consumer Price Index (with housing) for October</v>
      </c>
      <c r="F107" s="207">
        <f>F_InpActive!K18</f>
        <v>124.3</v>
      </c>
      <c r="G107" s="65" t="s">
        <v>309</v>
      </c>
      <c r="H107" s="27"/>
      <c r="I107" s="27"/>
      <c r="J107" s="27"/>
      <c r="K107" s="27"/>
      <c r="L107" s="27"/>
      <c r="M107" s="27"/>
      <c r="N107" s="27"/>
      <c r="O107" s="27"/>
    </row>
    <row r="108" spans="1:15" outlineLevel="1">
      <c r="A108" s="97"/>
      <c r="B108" s="34"/>
      <c r="C108" s="34"/>
      <c r="D108" s="232"/>
      <c r="E108" s="118" t="str">
        <f xml:space="preserve"> F_Inputs!C$19</f>
        <v>Consumer price index (including housing costs) - Consumer Price Index (with housing) for November</v>
      </c>
      <c r="F108" s="207">
        <f>F_InpActive!K19</f>
        <v>124.8</v>
      </c>
      <c r="G108" s="65" t="s">
        <v>309</v>
      </c>
      <c r="H108" s="27"/>
      <c r="I108" s="27"/>
      <c r="J108" s="27"/>
      <c r="K108" s="27"/>
      <c r="L108" s="27"/>
      <c r="M108" s="27"/>
      <c r="N108" s="27"/>
      <c r="O108" s="27"/>
    </row>
    <row r="109" spans="1:15" outlineLevel="1">
      <c r="A109" s="97"/>
      <c r="B109" s="34"/>
      <c r="C109" s="34"/>
      <c r="D109" s="232"/>
      <c r="E109" s="118" t="str">
        <f xml:space="preserve"> F_Inputs!C$20</f>
        <v>Consumer price index (including housing costs) - Consumer Price Index (with housing) for December</v>
      </c>
      <c r="F109" s="207">
        <f>F_InpActive!K20</f>
        <v>125.3</v>
      </c>
      <c r="G109" s="65" t="s">
        <v>309</v>
      </c>
      <c r="H109" s="27"/>
      <c r="I109" s="27"/>
      <c r="J109" s="27"/>
      <c r="K109" s="27"/>
      <c r="L109" s="27"/>
      <c r="M109" s="27"/>
      <c r="N109" s="27"/>
      <c r="O109" s="27"/>
    </row>
    <row r="110" spans="1:15" outlineLevel="1">
      <c r="A110" s="97"/>
      <c r="B110" s="34"/>
      <c r="C110" s="34"/>
      <c r="D110" s="232"/>
      <c r="E110" s="118" t="str">
        <f xml:space="preserve"> F_Inputs!C$21</f>
        <v>Consumer price index (including housing costs) - Consumer Price Index (with housing) for January</v>
      </c>
      <c r="F110" s="207">
        <f>F_InpActive!K21</f>
        <v>124.8</v>
      </c>
      <c r="G110" s="65" t="s">
        <v>309</v>
      </c>
      <c r="H110" s="27"/>
      <c r="I110" s="27"/>
      <c r="J110" s="27"/>
      <c r="K110" s="27"/>
      <c r="L110" s="27"/>
      <c r="M110" s="27"/>
      <c r="N110" s="27"/>
      <c r="O110" s="27"/>
    </row>
    <row r="111" spans="1:15" outlineLevel="1">
      <c r="A111" s="97"/>
      <c r="B111" s="34"/>
      <c r="C111" s="34"/>
      <c r="D111" s="232"/>
      <c r="E111" s="118" t="str">
        <f xml:space="preserve"> F_Inputs!C$22</f>
        <v>Consumer price index (including housing costs) - Consumer Price Index (with housing) for February</v>
      </c>
      <c r="F111" s="207">
        <f>F_InpActive!K22</f>
        <v>126</v>
      </c>
      <c r="G111" s="65" t="s">
        <v>309</v>
      </c>
      <c r="H111" s="27"/>
      <c r="I111" s="27"/>
      <c r="J111" s="27"/>
      <c r="K111" s="27"/>
      <c r="L111" s="27"/>
      <c r="M111" s="27"/>
      <c r="N111" s="27"/>
      <c r="O111" s="27"/>
    </row>
    <row r="112" spans="1:15" outlineLevel="1">
      <c r="A112" s="97"/>
      <c r="B112" s="34"/>
      <c r="C112" s="34"/>
      <c r="D112" s="232"/>
      <c r="E112" s="118" t="str">
        <f xml:space="preserve"> F_Inputs!C$23</f>
        <v>Consumer price index (including housing costs) - Consumer Price Index (with housing) for March</v>
      </c>
      <c r="F112" s="207">
        <f>F_InpActive!K23</f>
        <v>126.8</v>
      </c>
      <c r="G112" s="65" t="s">
        <v>309</v>
      </c>
      <c r="H112" s="27"/>
      <c r="I112" s="27"/>
      <c r="J112" s="27"/>
      <c r="K112" s="27"/>
      <c r="L112" s="27"/>
      <c r="M112" s="27"/>
      <c r="N112" s="27"/>
      <c r="O112" s="27"/>
    </row>
    <row r="113" spans="1:15" outlineLevel="1">
      <c r="A113" s="97"/>
      <c r="B113" s="34"/>
      <c r="C113" s="34"/>
      <c r="D113" s="232"/>
      <c r="E113" s="24"/>
      <c r="F113" s="27"/>
      <c r="G113" s="27"/>
      <c r="H113" s="27"/>
      <c r="I113" s="27"/>
      <c r="J113" s="27"/>
      <c r="K113" s="27"/>
      <c r="L113" s="27"/>
      <c r="M113" s="27"/>
      <c r="N113" s="27"/>
      <c r="O113" s="27"/>
    </row>
    <row r="114" spans="1:15" outlineLevel="1">
      <c r="A114" s="97"/>
      <c r="B114" s="233" t="s">
        <v>311</v>
      </c>
      <c r="C114" s="233"/>
      <c r="D114" s="234"/>
      <c r="E114" s="235"/>
      <c r="F114" s="27"/>
      <c r="G114" s="27"/>
      <c r="H114" s="27"/>
      <c r="I114" s="27"/>
      <c r="J114" s="27"/>
      <c r="K114" s="27"/>
      <c r="L114" s="27"/>
      <c r="M114" s="27"/>
      <c r="N114" s="27"/>
      <c r="O114" s="27"/>
    </row>
    <row r="115" spans="1:15" outlineLevel="1">
      <c r="A115" s="97"/>
      <c r="B115" s="140"/>
      <c r="D115" s="61"/>
      <c r="E115" s="118" t="str">
        <f xml:space="preserve"> F_Inputs!C$12</f>
        <v>Consumer price index (including housing costs) - Consumer Price Index (with housing) for April</v>
      </c>
      <c r="F115" s="27"/>
      <c r="G115" s="65" t="s">
        <v>309</v>
      </c>
      <c r="H115" s="27"/>
      <c r="I115" s="27"/>
      <c r="J115" s="253">
        <f xml:space="preserve"> F_InpActive!H$12</f>
        <v>107.6</v>
      </c>
      <c r="K115" s="207">
        <f xml:space="preserve"> F_InpActive!I$12</f>
        <v>108.6</v>
      </c>
      <c r="L115" s="207">
        <f xml:space="preserve"> F_InpActive!J$12</f>
        <v>110.4</v>
      </c>
      <c r="M115" s="207">
        <f xml:space="preserve"> F_InpActive!K$12</f>
        <v>119</v>
      </c>
      <c r="N115" s="207">
        <f xml:space="preserve"> F_InpActive!L$12</f>
        <v>128.30000000000001</v>
      </c>
      <c r="O115" s="207">
        <f xml:space="preserve"> F_InpActive!M$12</f>
        <v>132.19999999999999</v>
      </c>
    </row>
    <row r="116" spans="1:15" outlineLevel="1">
      <c r="A116" s="97"/>
      <c r="B116" s="140"/>
      <c r="D116" s="61"/>
      <c r="E116" s="118" t="str">
        <f xml:space="preserve"> F_Inputs!C$13</f>
        <v>Consumer price index (including housing costs) - Consumer Price Index (with housing) for May</v>
      </c>
      <c r="F116" s="27"/>
      <c r="G116" s="65" t="s">
        <v>309</v>
      </c>
      <c r="H116" s="27"/>
      <c r="I116" s="27"/>
      <c r="J116" s="207">
        <f xml:space="preserve"> F_InpActive!H$13</f>
        <v>107.9</v>
      </c>
      <c r="K116" s="207">
        <f xml:space="preserve"> F_InpActive!I$13</f>
        <v>108.6</v>
      </c>
      <c r="L116" s="207">
        <f xml:space="preserve"> F_InpActive!J$13</f>
        <v>111</v>
      </c>
      <c r="M116" s="207">
        <f xml:space="preserve"> F_InpActive!K$13</f>
        <v>119.7</v>
      </c>
      <c r="N116" s="207">
        <f xml:space="preserve"> F_InpActive!L$13</f>
        <v>129.1</v>
      </c>
      <c r="O116" s="207">
        <f xml:space="preserve"> F_InpActive!M$13</f>
        <v>132.69999999999999</v>
      </c>
    </row>
    <row r="117" spans="1:15" outlineLevel="1">
      <c r="A117" s="97"/>
      <c r="B117" s="140"/>
      <c r="D117" s="61"/>
      <c r="E117" s="118" t="str">
        <f xml:space="preserve"> F_Inputs!C$14</f>
        <v>Consumer price index (including housing costs) - Consumer Price Index (with housing) for June</v>
      </c>
      <c r="F117" s="27"/>
      <c r="G117" s="65" t="s">
        <v>309</v>
      </c>
      <c r="H117" s="27"/>
      <c r="I117" s="27"/>
      <c r="J117" s="207">
        <f xml:space="preserve"> F_InpActive!H$14</f>
        <v>107.9</v>
      </c>
      <c r="K117" s="207">
        <f xml:space="preserve"> F_InpActive!I$14</f>
        <v>108.8</v>
      </c>
      <c r="L117" s="207">
        <f xml:space="preserve"> F_InpActive!J$14</f>
        <v>111.4</v>
      </c>
      <c r="M117" s="207">
        <f xml:space="preserve"> F_InpActive!K$14</f>
        <v>120.5</v>
      </c>
      <c r="N117" s="207">
        <f xml:space="preserve"> F_InpActive!L$14</f>
        <v>129.4</v>
      </c>
      <c r="O117" s="207">
        <f xml:space="preserve"> F_InpActive!M$14</f>
        <v>133.30000000000001</v>
      </c>
    </row>
    <row r="118" spans="1:15" outlineLevel="1">
      <c r="A118" s="97"/>
      <c r="B118" s="140"/>
      <c r="D118" s="61"/>
      <c r="E118" s="118" t="str">
        <f xml:space="preserve"> F_Inputs!C$15</f>
        <v>Consumer price index (including housing costs) - Consumer Price Index (with housing) for July</v>
      </c>
      <c r="F118" s="27"/>
      <c r="G118" s="65" t="s">
        <v>309</v>
      </c>
      <c r="H118" s="27"/>
      <c r="I118" s="27"/>
      <c r="J118" s="207">
        <f xml:space="preserve"> F_InpActive!H$15</f>
        <v>108</v>
      </c>
      <c r="K118" s="207">
        <f xml:space="preserve"> F_InpActive!I$15</f>
        <v>109.2</v>
      </c>
      <c r="L118" s="207">
        <f xml:space="preserve"> F_InpActive!J$15</f>
        <v>111.4</v>
      </c>
      <c r="M118" s="207">
        <f xml:space="preserve"> F_InpActive!K$15</f>
        <v>121.2</v>
      </c>
      <c r="N118" s="207">
        <f xml:space="preserve"> F_InpActive!L$15</f>
        <v>129</v>
      </c>
      <c r="O118" s="207">
        <f xml:space="preserve"> F_InpActive!M$15</f>
        <v>0</v>
      </c>
    </row>
    <row r="119" spans="1:15" outlineLevel="1">
      <c r="A119" s="97"/>
      <c r="B119" s="140"/>
      <c r="D119" s="61"/>
      <c r="E119" s="118" t="str">
        <f xml:space="preserve"> F_Inputs!C$16</f>
        <v>Consumer price index (including housing costs) - Consumer Price Index (with housing) for August</v>
      </c>
      <c r="F119" s="27"/>
      <c r="G119" s="65" t="s">
        <v>309</v>
      </c>
      <c r="H119" s="27"/>
      <c r="I119" s="27"/>
      <c r="J119" s="207">
        <f xml:space="preserve"> F_InpActive!H$16</f>
        <v>108.3</v>
      </c>
      <c r="K119" s="207">
        <f xml:space="preserve"> F_InpActive!I$16</f>
        <v>108.8</v>
      </c>
      <c r="L119" s="207">
        <f xml:space="preserve"> F_InpActive!J$16</f>
        <v>112.1</v>
      </c>
      <c r="M119" s="207">
        <f xml:space="preserve"> F_InpActive!K$16</f>
        <v>121.8</v>
      </c>
      <c r="N119" s="207">
        <f xml:space="preserve"> F_InpActive!L$16</f>
        <v>129.4</v>
      </c>
      <c r="O119" s="207">
        <f xml:space="preserve"> F_InpActive!M$16</f>
        <v>0</v>
      </c>
    </row>
    <row r="120" spans="1:15" outlineLevel="1">
      <c r="A120" s="97"/>
      <c r="B120" s="140"/>
      <c r="D120" s="61"/>
      <c r="E120" s="118" t="str">
        <f xml:space="preserve"> F_Inputs!C$17</f>
        <v>Consumer price index (including housing costs) - Consumer Price Index (with housing) for September</v>
      </c>
      <c r="F120" s="27"/>
      <c r="G120" s="65" t="s">
        <v>309</v>
      </c>
      <c r="H120" s="27"/>
      <c r="I120" s="27"/>
      <c r="J120" s="207">
        <f xml:space="preserve"> F_InpActive!H$17</f>
        <v>108.4</v>
      </c>
      <c r="K120" s="207">
        <f xml:space="preserve"> F_InpActive!I$17</f>
        <v>109.2</v>
      </c>
      <c r="L120" s="207">
        <f xml:space="preserve"> F_InpActive!J$17</f>
        <v>112.4</v>
      </c>
      <c r="M120" s="207">
        <f xml:space="preserve"> F_InpActive!K$17</f>
        <v>122.3</v>
      </c>
      <c r="N120" s="207">
        <f xml:space="preserve"> F_InpActive!L$17</f>
        <v>130.1</v>
      </c>
      <c r="O120" s="207">
        <f xml:space="preserve"> F_InpActive!M$17</f>
        <v>0</v>
      </c>
    </row>
    <row r="121" spans="1:15" outlineLevel="1">
      <c r="A121" s="97"/>
      <c r="B121" s="140"/>
      <c r="D121" s="61"/>
      <c r="E121" s="118" t="str">
        <f xml:space="preserve"> F_Inputs!C$18</f>
        <v>Consumer price index (including housing costs) - Consumer Price Index (with housing) for October</v>
      </c>
      <c r="F121" s="27"/>
      <c r="G121" s="65" t="s">
        <v>309</v>
      </c>
      <c r="H121" s="27"/>
      <c r="I121" s="27"/>
      <c r="J121" s="207">
        <f xml:space="preserve"> F_InpActive!H$18</f>
        <v>108.3</v>
      </c>
      <c r="K121" s="207">
        <f xml:space="preserve"> F_InpActive!I$18</f>
        <v>109.2</v>
      </c>
      <c r="L121" s="207">
        <f xml:space="preserve"> F_InpActive!J$18</f>
        <v>113.4</v>
      </c>
      <c r="M121" s="207">
        <f xml:space="preserve"> F_InpActive!K$18</f>
        <v>124.3</v>
      </c>
      <c r="N121" s="207">
        <f xml:space="preserve"> F_InpActive!L$18</f>
        <v>130.19999999999999</v>
      </c>
      <c r="O121" s="207">
        <f xml:space="preserve"> F_InpActive!M$18</f>
        <v>0</v>
      </c>
    </row>
    <row r="122" spans="1:15" outlineLevel="1">
      <c r="A122" s="97"/>
      <c r="B122" s="140"/>
      <c r="D122" s="61"/>
      <c r="E122" s="118" t="str">
        <f xml:space="preserve"> F_Inputs!C$19</f>
        <v>Consumer price index (including housing costs) - Consumer Price Index (with housing) for November</v>
      </c>
      <c r="F122" s="27"/>
      <c r="G122" s="65" t="s">
        <v>309</v>
      </c>
      <c r="H122" s="27"/>
      <c r="I122" s="27"/>
      <c r="J122" s="207">
        <f xml:space="preserve"> F_InpActive!H$19</f>
        <v>108.5</v>
      </c>
      <c r="K122" s="207">
        <f xml:space="preserve"> F_InpActive!I$19</f>
        <v>109.1</v>
      </c>
      <c r="L122" s="207">
        <f xml:space="preserve"> F_InpActive!J$19</f>
        <v>114.1</v>
      </c>
      <c r="M122" s="207">
        <f xml:space="preserve"> F_InpActive!K$19</f>
        <v>124.8</v>
      </c>
      <c r="N122" s="207">
        <f xml:space="preserve"> F_InpActive!L$19</f>
        <v>130</v>
      </c>
      <c r="O122" s="207">
        <f xml:space="preserve"> F_InpActive!M$19</f>
        <v>0</v>
      </c>
    </row>
    <row r="123" spans="1:15" outlineLevel="1">
      <c r="A123" s="97"/>
      <c r="B123" s="140"/>
      <c r="D123" s="61"/>
      <c r="E123" s="118" t="str">
        <f xml:space="preserve"> F_Inputs!C$20</f>
        <v>Consumer price index (including housing costs) - Consumer Price Index (with housing) for December</v>
      </c>
      <c r="F123" s="27"/>
      <c r="G123" s="65" t="s">
        <v>309</v>
      </c>
      <c r="H123" s="27"/>
      <c r="I123" s="27"/>
      <c r="J123" s="207">
        <f xml:space="preserve"> F_InpActive!H$20</f>
        <v>108.5</v>
      </c>
      <c r="K123" s="207">
        <f xml:space="preserve"> F_InpActive!I$20</f>
        <v>109.4</v>
      </c>
      <c r="L123" s="207">
        <f xml:space="preserve"> F_InpActive!J$20</f>
        <v>114.7</v>
      </c>
      <c r="M123" s="207">
        <f xml:space="preserve"> F_InpActive!K$20</f>
        <v>125.3</v>
      </c>
      <c r="N123" s="207">
        <f xml:space="preserve"> F_InpActive!L$20</f>
        <v>130.5</v>
      </c>
      <c r="O123" s="207">
        <f xml:space="preserve"> F_InpActive!M$20</f>
        <v>0</v>
      </c>
    </row>
    <row r="124" spans="1:15" outlineLevel="1">
      <c r="A124" s="97"/>
      <c r="B124" s="140"/>
      <c r="D124" s="61"/>
      <c r="E124" s="118" t="str">
        <f xml:space="preserve"> F_Inputs!C$21</f>
        <v>Consumer price index (including housing costs) - Consumer Price Index (with housing) for January</v>
      </c>
      <c r="F124" s="27"/>
      <c r="G124" s="65" t="s">
        <v>309</v>
      </c>
      <c r="H124" s="27"/>
      <c r="I124" s="27"/>
      <c r="J124" s="207">
        <f xml:space="preserve"> F_InpActive!H$21</f>
        <v>108.3</v>
      </c>
      <c r="K124" s="207">
        <f xml:space="preserve"> F_InpActive!I$21</f>
        <v>109.3</v>
      </c>
      <c r="L124" s="207">
        <f xml:space="preserve"> F_InpActive!J$21</f>
        <v>114.6</v>
      </c>
      <c r="M124" s="207">
        <f xml:space="preserve"> F_InpActive!K$21</f>
        <v>124.8</v>
      </c>
      <c r="N124" s="207">
        <f xml:space="preserve"> F_InpActive!L$21</f>
        <v>130</v>
      </c>
      <c r="O124" s="207">
        <f xml:space="preserve"> F_InpActive!M$21</f>
        <v>0</v>
      </c>
    </row>
    <row r="125" spans="1:15" outlineLevel="1">
      <c r="A125" s="97"/>
      <c r="B125" s="140"/>
      <c r="D125" s="61"/>
      <c r="E125" s="118" t="str">
        <f xml:space="preserve"> F_Inputs!C$22</f>
        <v>Consumer price index (including housing costs) - Consumer Price Index (with housing) for February</v>
      </c>
      <c r="F125" s="27"/>
      <c r="G125" s="65" t="s">
        <v>309</v>
      </c>
      <c r="H125" s="27"/>
      <c r="I125" s="27"/>
      <c r="J125" s="207">
        <f xml:space="preserve"> F_InpActive!H$22</f>
        <v>108.6</v>
      </c>
      <c r="K125" s="207">
        <f xml:space="preserve"> F_InpActive!I$22</f>
        <v>109.4</v>
      </c>
      <c r="L125" s="207">
        <f xml:space="preserve"> F_InpActive!J$22</f>
        <v>115.4</v>
      </c>
      <c r="M125" s="207">
        <f xml:space="preserve"> F_InpActive!K$22</f>
        <v>126</v>
      </c>
      <c r="N125" s="207">
        <f xml:space="preserve"> F_InpActive!L$22</f>
        <v>130.80000000000001</v>
      </c>
      <c r="O125" s="207">
        <f xml:space="preserve"> F_InpActive!M$22</f>
        <v>0</v>
      </c>
    </row>
    <row r="126" spans="1:15" outlineLevel="1">
      <c r="A126" s="97"/>
      <c r="B126" s="140"/>
      <c r="D126" s="61"/>
      <c r="E126" s="118" t="str">
        <f xml:space="preserve"> F_Inputs!C$23</f>
        <v>Consumer price index (including housing costs) - Consumer Price Index (with housing) for March</v>
      </c>
      <c r="F126" s="27"/>
      <c r="G126" s="65" t="s">
        <v>309</v>
      </c>
      <c r="H126" s="27"/>
      <c r="I126" s="27"/>
      <c r="J126" s="207">
        <f xml:space="preserve"> F_InpActive!H$23</f>
        <v>108.6</v>
      </c>
      <c r="K126" s="207">
        <f xml:space="preserve"> F_InpActive!I$23</f>
        <v>109.7</v>
      </c>
      <c r="L126" s="207">
        <f xml:space="preserve"> F_InpActive!J$23</f>
        <v>116.5</v>
      </c>
      <c r="M126" s="207">
        <f xml:space="preserve"> F_InpActive!K$23</f>
        <v>126.8</v>
      </c>
      <c r="N126" s="207">
        <f xml:space="preserve"> F_InpActive!L$23</f>
        <v>131.6</v>
      </c>
      <c r="O126" s="207">
        <f xml:space="preserve"> F_InpActive!M$23</f>
        <v>0</v>
      </c>
    </row>
    <row r="127" spans="1:15" outlineLevel="1">
      <c r="A127" s="97"/>
      <c r="B127" s="140"/>
      <c r="D127" s="61"/>
      <c r="E127" s="118"/>
      <c r="F127" s="27"/>
      <c r="G127" s="65"/>
      <c r="H127" s="27"/>
      <c r="I127" s="27"/>
      <c r="J127" s="199"/>
      <c r="K127" s="199"/>
      <c r="L127" s="199"/>
      <c r="M127" s="199"/>
      <c r="N127" s="199"/>
      <c r="O127" s="199"/>
    </row>
    <row r="128" spans="1:15" outlineLevel="1">
      <c r="A128" s="97"/>
      <c r="B128" s="66" t="s">
        <v>312</v>
      </c>
      <c r="C128" s="66"/>
      <c r="D128" s="200"/>
      <c r="E128" s="67"/>
      <c r="F128" s="27"/>
      <c r="G128" s="65"/>
      <c r="H128" s="27"/>
      <c r="I128" s="27"/>
      <c r="J128" s="208"/>
      <c r="K128" s="208"/>
      <c r="L128" s="208"/>
      <c r="M128" s="208"/>
      <c r="N128" s="208"/>
      <c r="O128" s="208"/>
    </row>
    <row r="129" spans="1:15" outlineLevel="1">
      <c r="A129" s="136" t="s">
        <v>313</v>
      </c>
      <c r="B129" s="140"/>
      <c r="D129" s="61"/>
      <c r="E129" s="209" t="s">
        <v>314</v>
      </c>
      <c r="F129" s="27"/>
      <c r="G129" s="209" t="s">
        <v>267</v>
      </c>
      <c r="H129" s="27"/>
      <c r="I129" s="27"/>
      <c r="J129" s="178"/>
      <c r="K129" s="178"/>
      <c r="L129" s="178"/>
      <c r="M129" s="178"/>
      <c r="N129" s="178"/>
      <c r="O129" s="178">
        <v>1.55E-2</v>
      </c>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147</v>
      </c>
      <c r="C132" s="90"/>
      <c r="D132" s="91"/>
      <c r="E132" s="90"/>
      <c r="F132" s="92"/>
    </row>
  </sheetData>
  <sortState xmlns:xlrd2="http://schemas.microsoft.com/office/spreadsheetml/2017/richdata2" ref="E41">
    <sortCondition descending="1" ref="E37"/>
  </sortState>
  <conditionalFormatting sqref="C12:D12 C15:D16">
    <cfRule type="cellIs" dxfId="17" priority="910" stopIfTrue="1" operator="equal">
      <formula>"N/A"</formula>
    </cfRule>
    <cfRule type="cellIs" dxfId="16" priority="911" stopIfTrue="1" operator="notEqual">
      <formula>""</formula>
    </cfRule>
  </conditionalFormatting>
  <conditionalFormatting sqref="J3:O3">
    <cfRule type="cellIs" dxfId="15" priority="1" stopIfTrue="1" operator="equal">
      <formula>$F$20</formula>
    </cfRule>
    <cfRule type="cellIs" dxfId="14"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'Style Guide'!$H$73:$H$90</xm:f>
          </x14:formula1>
          <xm:sqref>F31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tabColor rgb="FFE0DCD8"/>
    <outlinePr summaryBelow="0" summaryRight="0"/>
    <pageSetUpPr fitToPage="1"/>
  </sheetPr>
  <dimension ref="A1:O110"/>
  <sheetViews>
    <sheetView zoomScale="70" zoomScaleNormal="70" workbookViewId="0">
      <pane ySplit="5" topLeftCell="A6" activePane="bottomLeft" state="frozen"/>
      <selection pane="bottomLeft"/>
    </sheetView>
  </sheetViews>
  <sheetFormatPr defaultColWidth="0" defaultRowHeight="13.2" outlineLevelRow="1"/>
  <cols>
    <col min="1" max="2" width="1.44140625" style="85" customWidth="1"/>
    <col min="3" max="3" width="1.44140625" style="86" customWidth="1"/>
    <col min="4" max="4" width="1.44140625" style="28" customWidth="1"/>
    <col min="5" max="5" width="34.5546875" bestFit="1" customWidth="1"/>
    <col min="6" max="6" width="12.5546875" customWidth="1"/>
    <col min="7" max="7" width="11.5546875" customWidth="1"/>
    <col min="8" max="8" width="15.5546875" customWidth="1"/>
    <col min="9" max="9" width="2.5546875" style="61" customWidth="1"/>
    <col min="10" max="15" width="12.5546875" customWidth="1"/>
    <col min="16" max="16384" width="9.109375" hidden="1"/>
  </cols>
  <sheetData>
    <row r="1" spans="1:15" s="61" customFormat="1" ht="24.6">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A2"/>
      <c r="B2"/>
      <c r="C2"/>
      <c r="D2"/>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c r="B3"/>
      <c r="C3"/>
      <c r="D3"/>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c r="B4"/>
      <c r="C4"/>
      <c r="D4"/>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c r="B5"/>
      <c r="C5"/>
      <c r="D5"/>
      <c r="E5" s="28" t="str">
        <f xml:space="preserve"> Time!E$10</f>
        <v>Model column counter</v>
      </c>
      <c r="F5" s="80" t="s">
        <v>233</v>
      </c>
      <c r="G5" s="34" t="s">
        <v>176</v>
      </c>
      <c r="H5" s="80" t="s">
        <v>234</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6" spans="1:15">
      <c r="A6"/>
      <c r="B6"/>
      <c r="C6"/>
      <c r="D6"/>
      <c r="I6"/>
    </row>
    <row r="7" spans="1:15" ht="12.75" customHeight="1">
      <c r="A7" s="119" t="s">
        <v>315</v>
      </c>
      <c r="B7" s="119"/>
      <c r="C7" s="89"/>
      <c r="D7" s="119"/>
      <c r="E7" s="119"/>
      <c r="F7" s="119"/>
      <c r="G7" s="119"/>
      <c r="H7" s="119"/>
      <c r="I7" s="119"/>
      <c r="J7" s="119"/>
      <c r="K7" s="119"/>
      <c r="L7" s="119"/>
      <c r="M7" s="119"/>
      <c r="N7" s="119"/>
      <c r="O7" s="119"/>
    </row>
    <row r="8" spans="1:15" collapsed="1">
      <c r="A8"/>
      <c r="B8"/>
      <c r="C8"/>
      <c r="D8"/>
      <c r="E8" s="24"/>
      <c r="F8" s="24"/>
      <c r="G8" s="24"/>
      <c r="H8" s="24"/>
      <c r="I8" s="28"/>
      <c r="J8" s="24"/>
      <c r="K8" s="24"/>
      <c r="L8" s="24"/>
      <c r="M8" s="24"/>
      <c r="N8" s="24"/>
      <c r="O8" s="24"/>
    </row>
    <row r="9" spans="1:15" hidden="1" outlineLevel="1">
      <c r="A9"/>
      <c r="B9" s="85" t="s">
        <v>316</v>
      </c>
      <c r="C9"/>
      <c r="D9"/>
      <c r="E9" s="24"/>
      <c r="F9" s="24"/>
      <c r="G9" s="24"/>
      <c r="H9" s="24"/>
      <c r="I9" s="28"/>
      <c r="J9" s="24"/>
      <c r="K9" s="24"/>
      <c r="L9" s="24"/>
      <c r="M9" s="24"/>
      <c r="N9" s="24"/>
      <c r="O9" s="24"/>
    </row>
    <row r="10" spans="1:15" hidden="1" outlineLevel="1">
      <c r="A10"/>
      <c r="B10"/>
      <c r="C10"/>
      <c r="D10"/>
      <c r="E10" s="73" t="s">
        <v>317</v>
      </c>
      <c r="F10" s="73"/>
      <c r="G10" s="73" t="s">
        <v>318</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hidden="1" outlineLevel="1">
      <c r="A11"/>
      <c r="B11"/>
      <c r="C11"/>
      <c r="D11"/>
      <c r="E11" s="27" t="s">
        <v>319</v>
      </c>
      <c r="F11" s="116">
        <f xml:space="preserve"> MAX(J10:O10)</f>
        <v>6</v>
      </c>
      <c r="G11" s="27" t="s">
        <v>320</v>
      </c>
      <c r="H11" s="27"/>
      <c r="I11" s="27"/>
      <c r="J11" s="27"/>
      <c r="K11" s="27"/>
      <c r="L11" s="27"/>
      <c r="M11" s="27"/>
      <c r="N11" s="27"/>
      <c r="O11" s="27"/>
    </row>
    <row r="12" spans="1:15" hidden="1" outlineLevel="1">
      <c r="A12"/>
      <c r="B12"/>
      <c r="C12"/>
      <c r="D12"/>
      <c r="E12" s="20"/>
      <c r="F12" s="20"/>
      <c r="G12" s="20"/>
      <c r="H12" s="20"/>
      <c r="I12" s="27"/>
      <c r="J12" s="20"/>
      <c r="K12" s="20"/>
      <c r="L12" s="20"/>
      <c r="M12" s="20"/>
      <c r="N12" s="20"/>
      <c r="O12" s="20"/>
    </row>
    <row r="13" spans="1:15" hidden="1" outlineLevel="1">
      <c r="A13"/>
      <c r="B13"/>
      <c r="C13"/>
      <c r="D13"/>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hidden="1" outlineLevel="1">
      <c r="A14"/>
      <c r="B14"/>
      <c r="C14"/>
      <c r="D14"/>
      <c r="E14" s="27" t="s">
        <v>321</v>
      </c>
      <c r="F14" s="27"/>
      <c r="G14" s="27" t="s">
        <v>322</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hidden="1" outlineLevel="1">
      <c r="A15"/>
      <c r="B15"/>
      <c r="C15"/>
      <c r="D15"/>
      <c r="E15" s="27"/>
      <c r="F15" s="27"/>
      <c r="G15" s="27"/>
      <c r="H15" s="27"/>
      <c r="I15" s="27"/>
      <c r="J15" s="27"/>
      <c r="K15" s="27"/>
      <c r="L15" s="27"/>
      <c r="M15" s="27"/>
      <c r="N15" s="27"/>
      <c r="O15" s="27"/>
    </row>
    <row r="16" spans="1:15" hidden="1" outlineLevel="1">
      <c r="A16"/>
      <c r="B16" s="85" t="s">
        <v>323</v>
      </c>
      <c r="C16"/>
      <c r="D16"/>
      <c r="E16" s="27"/>
      <c r="F16" s="27"/>
      <c r="G16" s="27"/>
      <c r="H16" s="27"/>
      <c r="I16" s="27"/>
      <c r="J16" s="27"/>
      <c r="K16" s="27"/>
      <c r="L16" s="27"/>
      <c r="M16" s="27"/>
      <c r="N16" s="87"/>
      <c r="O16" s="27"/>
    </row>
    <row r="17" spans="1:15" hidden="1" outlineLevel="1">
      <c r="A17"/>
      <c r="B17"/>
      <c r="C17"/>
      <c r="D17"/>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hidden="1" outlineLevel="1">
      <c r="A18"/>
      <c r="B18"/>
      <c r="C18"/>
      <c r="D18"/>
      <c r="E18" s="118" t="str">
        <f xml:space="preserve"> InpActive!E$49</f>
        <v>Months per model period</v>
      </c>
      <c r="F18" s="118">
        <f xml:space="preserve"> InpActive!F$49</f>
        <v>12</v>
      </c>
      <c r="G18" s="118" t="str">
        <f xml:space="preserve"> InpActive!G$49</f>
        <v>months</v>
      </c>
      <c r="H18" s="194"/>
      <c r="I18" s="194"/>
      <c r="J18" s="194"/>
      <c r="K18" s="194"/>
      <c r="L18" s="194"/>
      <c r="M18" s="194"/>
      <c r="N18" s="194"/>
      <c r="O18" s="194"/>
    </row>
    <row r="19" spans="1:15" hidden="1" outlineLevel="1">
      <c r="A19"/>
      <c r="B19"/>
      <c r="C19"/>
      <c r="D19"/>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hidden="1" outlineLevel="1">
      <c r="A20"/>
      <c r="B20"/>
      <c r="C20"/>
      <c r="D20"/>
      <c r="E20" s="20" t="s">
        <v>323</v>
      </c>
      <c r="F20" s="70"/>
      <c r="G20" s="76" t="s">
        <v>239</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hidden="1" outlineLevel="1">
      <c r="A21"/>
      <c r="B21"/>
      <c r="C21"/>
      <c r="D21"/>
      <c r="E21" s="27"/>
      <c r="F21" s="70"/>
      <c r="G21" s="68"/>
      <c r="H21" s="27"/>
      <c r="I21" s="103"/>
      <c r="J21" s="103"/>
      <c r="K21" s="103"/>
      <c r="L21" s="103"/>
      <c r="M21" s="103"/>
      <c r="N21" s="103"/>
      <c r="O21" s="103"/>
    </row>
    <row r="22" spans="1:15" hidden="1" outlineLevel="1">
      <c r="A22"/>
      <c r="B22" s="85" t="s">
        <v>324</v>
      </c>
      <c r="C22"/>
      <c r="D22"/>
      <c r="E22" s="27"/>
      <c r="F22" s="70"/>
      <c r="G22" s="68"/>
      <c r="H22" s="27"/>
      <c r="I22" s="103"/>
      <c r="J22" s="103"/>
      <c r="K22" s="103"/>
      <c r="L22" s="103"/>
      <c r="M22" s="103"/>
      <c r="N22" s="103"/>
      <c r="O22" s="103"/>
    </row>
    <row r="23" spans="1:15" hidden="1" outlineLevel="1">
      <c r="A23"/>
      <c r="B23"/>
      <c r="C23"/>
      <c r="D23"/>
      <c r="E23" s="118" t="str">
        <f xml:space="preserve"> InpActive!E$49</f>
        <v>Months per model period</v>
      </c>
      <c r="F23" s="118">
        <f xml:space="preserve"> InpActive!F$49</f>
        <v>12</v>
      </c>
      <c r="G23" s="118" t="str">
        <f xml:space="preserve"> InpActive!G$49</f>
        <v>months</v>
      </c>
      <c r="H23" s="194"/>
      <c r="I23" s="194"/>
      <c r="J23" s="194"/>
      <c r="K23" s="194"/>
      <c r="L23" s="194"/>
      <c r="M23" s="194"/>
      <c r="N23" s="194"/>
      <c r="O23" s="194"/>
    </row>
    <row r="24" spans="1:15" hidden="1" outlineLevel="1">
      <c r="A24"/>
      <c r="B24"/>
      <c r="C24"/>
      <c r="D24"/>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hidden="1" outlineLevel="1">
      <c r="A25"/>
      <c r="B25"/>
      <c r="C25"/>
      <c r="D25"/>
      <c r="E25" s="82" t="s">
        <v>324</v>
      </c>
      <c r="F25" s="83"/>
      <c r="G25" s="82" t="s">
        <v>239</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hidden="1" outlineLevel="1">
      <c r="A26"/>
      <c r="B26"/>
      <c r="C26"/>
      <c r="D26"/>
      <c r="E26" s="82"/>
      <c r="F26" s="83"/>
      <c r="G26" s="82"/>
      <c r="H26" s="82"/>
      <c r="I26" s="114"/>
      <c r="J26" s="114"/>
      <c r="K26" s="114"/>
      <c r="L26" s="114"/>
      <c r="M26" s="114"/>
      <c r="N26" s="114"/>
      <c r="O26" s="114"/>
    </row>
    <row r="27" spans="1:15">
      <c r="A27"/>
      <c r="B27"/>
      <c r="C27"/>
      <c r="D27"/>
      <c r="I27"/>
    </row>
    <row r="28" spans="1:15" ht="12.75" customHeight="1">
      <c r="A28" s="119" t="s">
        <v>325</v>
      </c>
      <c r="B28" s="119"/>
      <c r="C28" s="89"/>
      <c r="D28" s="119"/>
      <c r="E28" s="119"/>
      <c r="F28" s="119"/>
      <c r="G28" s="119"/>
      <c r="H28" s="119"/>
      <c r="I28" s="119"/>
      <c r="J28" s="119"/>
      <c r="K28" s="119"/>
      <c r="L28" s="119"/>
      <c r="M28" s="119"/>
      <c r="N28" s="119"/>
      <c r="O28" s="119"/>
    </row>
    <row r="29" spans="1:15" collapsed="1">
      <c r="A29"/>
      <c r="B29"/>
      <c r="C29"/>
      <c r="D29"/>
      <c r="E29" s="20"/>
      <c r="F29" s="20"/>
      <c r="G29" s="20"/>
      <c r="H29" s="20"/>
      <c r="I29" s="27"/>
      <c r="J29" s="20"/>
      <c r="K29" s="20"/>
      <c r="L29" s="20"/>
      <c r="M29" s="20"/>
      <c r="N29" s="20"/>
      <c r="O29" s="20"/>
    </row>
    <row r="30" spans="1:15" hidden="1" outlineLevel="1">
      <c r="A30"/>
      <c r="B30" s="85" t="s">
        <v>326</v>
      </c>
      <c r="C30"/>
      <c r="D30"/>
      <c r="E30" s="20"/>
      <c r="F30" s="20"/>
      <c r="G30" s="20"/>
      <c r="H30" s="20"/>
      <c r="I30" s="27"/>
      <c r="J30" s="20"/>
      <c r="K30" s="20"/>
      <c r="L30" s="20"/>
      <c r="M30" s="20"/>
      <c r="N30" s="20"/>
      <c r="O30" s="20"/>
    </row>
    <row r="31" spans="1:15" hidden="1" outlineLevel="1">
      <c r="A31"/>
      <c r="B31"/>
      <c r="C31"/>
      <c r="D31"/>
      <c r="E31" s="108" t="str">
        <f xml:space="preserve"> InpActive!E$24</f>
        <v>Forecast start date</v>
      </c>
      <c r="F31" s="108">
        <f xml:space="preserve"> InpActive!F$24</f>
        <v>45017</v>
      </c>
      <c r="G31" s="108" t="str">
        <f xml:space="preserve"> InpActive!G$24</f>
        <v>date</v>
      </c>
      <c r="H31" s="195"/>
      <c r="I31" s="195"/>
      <c r="J31" s="195"/>
      <c r="K31" s="195"/>
      <c r="L31" s="195"/>
      <c r="M31" s="195"/>
      <c r="N31" s="195"/>
      <c r="O31" s="195"/>
    </row>
    <row r="32" spans="1:15" hidden="1" outlineLevel="1">
      <c r="A32"/>
      <c r="B32"/>
      <c r="C32"/>
      <c r="D32"/>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hidden="1" outlineLevel="1">
      <c r="A33"/>
      <c r="B33"/>
      <c r="C33"/>
      <c r="D33"/>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hidden="1" outlineLevel="1">
      <c r="A34" s="93"/>
      <c r="B34" s="93"/>
      <c r="C34" s="94"/>
      <c r="D34" s="95"/>
      <c r="E34" s="96" t="s">
        <v>326</v>
      </c>
      <c r="F34" s="112"/>
      <c r="G34" s="112" t="s">
        <v>322</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t="shared" si="12"/>
        <v>1</v>
      </c>
      <c r="O34" s="112">
        <f t="shared" si="12"/>
        <v>0</v>
      </c>
    </row>
    <row r="35" spans="1:15" hidden="1" outlineLevel="1">
      <c r="A35"/>
      <c r="B35"/>
      <c r="C35"/>
      <c r="D35"/>
      <c r="E35" s="20"/>
      <c r="F35" s="20"/>
      <c r="G35" s="20"/>
      <c r="H35" s="20"/>
      <c r="I35" s="27"/>
      <c r="J35" s="20"/>
      <c r="K35" s="20"/>
      <c r="L35" s="20"/>
      <c r="M35" s="20"/>
      <c r="N35" s="20"/>
      <c r="O35" s="20"/>
    </row>
    <row r="36" spans="1:15" hidden="1" outlineLevel="1">
      <c r="A36"/>
      <c r="B36" s="85" t="s">
        <v>327</v>
      </c>
      <c r="C36"/>
      <c r="D36"/>
      <c r="E36" s="20"/>
      <c r="F36" s="20"/>
      <c r="G36" s="20"/>
      <c r="H36" s="20"/>
      <c r="I36" s="27"/>
      <c r="J36" s="20"/>
      <c r="K36" s="20"/>
      <c r="L36" s="20"/>
      <c r="M36" s="20"/>
      <c r="N36" s="20"/>
      <c r="O36" s="20"/>
    </row>
    <row r="37" spans="1:15" hidden="1" outlineLevel="1">
      <c r="A37"/>
      <c r="B37"/>
      <c r="C37"/>
      <c r="D37"/>
      <c r="E37" s="108" t="str">
        <f xml:space="preserve"> InpActive!E$24</f>
        <v>Forecast start date</v>
      </c>
      <c r="F37" s="108">
        <f xml:space="preserve"> InpActive!F$24</f>
        <v>45017</v>
      </c>
      <c r="G37" s="108" t="str">
        <f xml:space="preserve"> InpActive!G$24</f>
        <v>date</v>
      </c>
      <c r="H37" s="195"/>
      <c r="I37" s="195"/>
      <c r="J37" s="195"/>
      <c r="K37" s="195"/>
      <c r="L37" s="195"/>
      <c r="M37" s="195"/>
      <c r="N37" s="195"/>
      <c r="O37" s="195"/>
    </row>
    <row r="38" spans="1:15" hidden="1" outlineLevel="1">
      <c r="A38"/>
      <c r="B38"/>
      <c r="C38"/>
      <c r="D38"/>
      <c r="E38" s="117" t="str">
        <f xml:space="preserve"> InpActive!E$25</f>
        <v>Forecast duration</v>
      </c>
      <c r="F38" s="118">
        <f xml:space="preserve"> InpActive!F$25</f>
        <v>2</v>
      </c>
      <c r="G38" s="117" t="str">
        <f xml:space="preserve"> InpActive!G$25</f>
        <v>years #</v>
      </c>
      <c r="H38" s="196"/>
      <c r="I38" s="196"/>
      <c r="J38" s="196"/>
      <c r="K38" s="196"/>
      <c r="L38" s="196"/>
      <c r="M38" s="196"/>
      <c r="N38" s="196"/>
      <c r="O38" s="196"/>
    </row>
    <row r="39" spans="1:15" s="112" customFormat="1" hidden="1" outlineLevel="1">
      <c r="A39" s="93"/>
      <c r="B39" s="93"/>
      <c r="C39" s="94"/>
      <c r="D39" s="95"/>
      <c r="E39" s="122" t="s">
        <v>328</v>
      </c>
      <c r="F39" s="122">
        <f xml:space="preserve"> DATE(YEAR(F37) + F38, MONTH(F37), DAY(F37) - 1)</f>
        <v>45747</v>
      </c>
      <c r="G39" s="122" t="s">
        <v>239</v>
      </c>
      <c r="H39" s="122"/>
      <c r="I39" s="101"/>
      <c r="J39" s="122"/>
      <c r="K39" s="122"/>
      <c r="L39" s="122"/>
      <c r="M39" s="122"/>
      <c r="N39" s="122"/>
      <c r="O39" s="122"/>
    </row>
    <row r="40" spans="1:15" hidden="1" outlineLevel="1">
      <c r="A40"/>
      <c r="B40"/>
      <c r="C40"/>
      <c r="D40"/>
      <c r="E40" s="20"/>
      <c r="F40" s="20"/>
      <c r="G40" s="20"/>
      <c r="H40" s="20"/>
      <c r="I40" s="27"/>
      <c r="J40" s="20"/>
      <c r="K40" s="20"/>
      <c r="L40" s="20"/>
      <c r="M40" s="20"/>
      <c r="N40" s="20"/>
      <c r="O40" s="20"/>
    </row>
    <row r="41" spans="1:15" hidden="1" outlineLevel="1">
      <c r="A41"/>
      <c r="B41"/>
      <c r="C41"/>
      <c r="D41"/>
      <c r="E41" s="109" t="str">
        <f t="shared" ref="E41:G41" si="13" xml:space="preserve"> E$39</f>
        <v>Forecast end date</v>
      </c>
      <c r="F41" s="109">
        <f t="shared" si="13"/>
        <v>45747</v>
      </c>
      <c r="G41" s="109" t="str">
        <f t="shared" si="13"/>
        <v>date</v>
      </c>
      <c r="H41" s="197"/>
      <c r="I41" s="197"/>
      <c r="J41" s="197"/>
      <c r="K41" s="197"/>
      <c r="L41" s="197"/>
      <c r="M41" s="197"/>
      <c r="N41" s="197"/>
      <c r="O41" s="197"/>
    </row>
    <row r="42" spans="1:15" hidden="1" outlineLevel="1">
      <c r="A42"/>
      <c r="B42"/>
      <c r="C42"/>
      <c r="D42"/>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hidden="1" outlineLevel="1">
      <c r="A43"/>
      <c r="B43"/>
      <c r="C43"/>
      <c r="D43"/>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idden="1" outlineLevel="1">
      <c r="E44" s="20" t="s">
        <v>327</v>
      </c>
      <c r="G44" s="20" t="s">
        <v>322</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hidden="1" outlineLevel="1">
      <c r="A45"/>
      <c r="B45"/>
      <c r="C45"/>
      <c r="D45"/>
      <c r="E45" s="20"/>
      <c r="F45" s="20"/>
      <c r="G45" s="20"/>
      <c r="H45" s="20"/>
      <c r="I45" s="27"/>
      <c r="J45" s="20"/>
      <c r="K45" s="20"/>
      <c r="L45" s="20"/>
      <c r="M45" s="20"/>
      <c r="N45" s="20"/>
      <c r="O45" s="20"/>
    </row>
    <row r="46" spans="1:15" hidden="1" outlineLevel="1">
      <c r="A46"/>
      <c r="B46" s="85" t="s">
        <v>329</v>
      </c>
      <c r="C46"/>
      <c r="D46"/>
      <c r="E46" s="20"/>
      <c r="F46" s="20"/>
      <c r="G46" s="20"/>
      <c r="H46" s="20"/>
      <c r="I46" s="27"/>
      <c r="J46" s="20"/>
      <c r="K46" s="20"/>
      <c r="L46" s="20"/>
      <c r="M46" s="20"/>
      <c r="N46" s="20"/>
      <c r="O46" s="20"/>
    </row>
    <row r="47" spans="1:15" hidden="1" outlineLevel="1">
      <c r="A47"/>
      <c r="B47"/>
      <c r="C47"/>
      <c r="D47"/>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hidden="1" outlineLevel="1">
      <c r="A48"/>
      <c r="B48"/>
      <c r="C48"/>
      <c r="D48"/>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idden="1" outlineLevel="1">
      <c r="E49" s="27" t="s">
        <v>329</v>
      </c>
      <c r="G49" s="20" t="s">
        <v>322</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hidden="1" outlineLevel="1">
      <c r="A50" s="93"/>
      <c r="B50" s="93"/>
      <c r="C50" s="94"/>
      <c r="D50" s="95"/>
      <c r="E50" s="112" t="s">
        <v>330</v>
      </c>
      <c r="F50" s="112">
        <f xml:space="preserve"> SUM(J49:O49)</f>
        <v>2</v>
      </c>
      <c r="G50" s="112" t="s">
        <v>331</v>
      </c>
      <c r="H50" s="112"/>
      <c r="I50" s="96"/>
      <c r="J50" s="112"/>
      <c r="K50" s="112"/>
      <c r="L50" s="112"/>
      <c r="M50" s="112"/>
      <c r="N50" s="112"/>
      <c r="O50" s="112"/>
    </row>
    <row r="51" spans="1:15" hidden="1" outlineLevel="1">
      <c r="A51"/>
      <c r="B51"/>
      <c r="C51"/>
      <c r="D51"/>
      <c r="E51" s="99"/>
      <c r="F51" s="99"/>
      <c r="G51" s="99"/>
      <c r="H51" s="20"/>
      <c r="I51" s="27"/>
      <c r="J51" s="20"/>
      <c r="K51" s="20"/>
      <c r="L51" s="20"/>
      <c r="M51" s="20"/>
      <c r="N51" s="20"/>
      <c r="O51" s="20"/>
    </row>
    <row r="52" spans="1:15" hidden="1" outlineLevel="1">
      <c r="A52"/>
      <c r="B52" s="85" t="s">
        <v>332</v>
      </c>
      <c r="C52"/>
      <c r="D52"/>
      <c r="E52" s="99"/>
      <c r="F52" s="99"/>
      <c r="G52" s="99"/>
      <c r="H52" s="20"/>
      <c r="I52" s="27"/>
      <c r="J52" s="20"/>
      <c r="K52" s="20"/>
      <c r="L52" s="20"/>
      <c r="M52" s="20"/>
      <c r="N52" s="20"/>
      <c r="O52" s="20"/>
    </row>
    <row r="53" spans="1:15" hidden="1" outlineLevel="1">
      <c r="A53"/>
      <c r="B53"/>
      <c r="C53"/>
      <c r="D53"/>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hidden="1" outlineLevel="1">
      <c r="A54"/>
      <c r="B54"/>
      <c r="C54"/>
      <c r="D54"/>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hidden="1" outlineLevel="1">
      <c r="A55"/>
      <c r="B55"/>
      <c r="C55"/>
      <c r="D55"/>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hidden="1" outlineLevel="1">
      <c r="A56" s="85"/>
      <c r="B56" s="85"/>
      <c r="C56" s="86"/>
      <c r="D56" s="28"/>
      <c r="E56" s="20" t="s">
        <v>332</v>
      </c>
      <c r="G56" s="20" t="s">
        <v>318</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hidden="1" outlineLevel="1">
      <c r="A57"/>
      <c r="B57"/>
      <c r="C57"/>
      <c r="D57"/>
      <c r="E57" s="20"/>
      <c r="F57" s="20"/>
      <c r="G57" s="20"/>
      <c r="H57" s="20"/>
      <c r="I57" s="27"/>
      <c r="J57" s="20"/>
      <c r="K57" s="20"/>
      <c r="L57" s="20"/>
      <c r="M57" s="20"/>
      <c r="N57" s="20"/>
      <c r="O57" s="20"/>
    </row>
    <row r="58" spans="1:15" hidden="1" outlineLevel="1">
      <c r="A58"/>
      <c r="B58" s="85" t="s">
        <v>333</v>
      </c>
      <c r="C58"/>
      <c r="D58"/>
      <c r="E58" s="20"/>
      <c r="F58" s="20"/>
      <c r="G58" s="20"/>
      <c r="H58" s="20"/>
      <c r="I58" s="27"/>
      <c r="J58" s="20"/>
      <c r="K58" s="20"/>
      <c r="L58" s="20"/>
      <c r="M58" s="20"/>
      <c r="N58" s="20"/>
      <c r="O58" s="20"/>
    </row>
    <row r="59" spans="1:15" hidden="1" outlineLevel="1">
      <c r="A59"/>
      <c r="B59"/>
      <c r="C59"/>
      <c r="D59"/>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hidden="1" outlineLevel="1">
      <c r="A60"/>
      <c r="B60"/>
      <c r="C60"/>
      <c r="D60"/>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hidden="1" outlineLevel="1">
      <c r="A61" s="85"/>
      <c r="B61" s="85"/>
      <c r="C61" s="86"/>
      <c r="D61" s="28"/>
      <c r="E61" s="20" t="s">
        <v>333</v>
      </c>
      <c r="F61" s="20"/>
      <c r="G61" s="20" t="s">
        <v>322</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hidden="1" outlineLevel="1">
      <c r="A62"/>
      <c r="B62"/>
      <c r="C62"/>
      <c r="D62"/>
      <c r="E62" s="20" t="s">
        <v>334</v>
      </c>
      <c r="F62" s="20">
        <f xml:space="preserve"> SUM(J61:O61)</f>
        <v>4</v>
      </c>
      <c r="G62" s="20" t="s">
        <v>331</v>
      </c>
      <c r="H62" s="20"/>
      <c r="I62" s="27"/>
      <c r="J62" s="20"/>
      <c r="K62" s="20"/>
      <c r="L62" s="20"/>
      <c r="M62" s="20"/>
      <c r="N62" s="20"/>
      <c r="O62" s="20"/>
    </row>
    <row r="63" spans="1:15" hidden="1" outlineLevel="1">
      <c r="A63"/>
      <c r="B63"/>
      <c r="C63"/>
      <c r="D63"/>
      <c r="E63" s="20"/>
      <c r="F63" s="20"/>
      <c r="G63" s="20"/>
      <c r="H63" s="20"/>
      <c r="I63" s="72"/>
      <c r="J63" s="20"/>
      <c r="K63" s="20"/>
      <c r="L63" s="20"/>
      <c r="M63" s="20"/>
      <c r="N63" s="20"/>
      <c r="O63" s="20"/>
    </row>
    <row r="64" spans="1:15" hidden="1" outlineLevel="1">
      <c r="A64"/>
      <c r="B64"/>
      <c r="C64"/>
      <c r="D64"/>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hidden="1" outlineLevel="1">
      <c r="E65" s="27" t="s">
        <v>335</v>
      </c>
      <c r="G65" s="20" t="s">
        <v>322</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hidden="1" outlineLevel="1">
      <c r="A66"/>
      <c r="B66"/>
      <c r="C66"/>
      <c r="D66"/>
      <c r="E66" s="20"/>
      <c r="F66" s="20"/>
      <c r="G66" s="20"/>
      <c r="H66" s="20"/>
      <c r="I66" s="27"/>
      <c r="J66" s="20"/>
      <c r="K66" s="20"/>
      <c r="L66" s="20"/>
      <c r="M66" s="20"/>
      <c r="N66" s="20"/>
      <c r="O66" s="20"/>
    </row>
    <row r="67" spans="1:15" hidden="1" outlineLevel="1">
      <c r="A67"/>
      <c r="B67" s="85" t="s">
        <v>336</v>
      </c>
      <c r="C67"/>
      <c r="D67"/>
      <c r="E67" s="20"/>
      <c r="F67" s="20"/>
      <c r="G67" s="20"/>
      <c r="H67" s="20"/>
      <c r="I67" s="27"/>
      <c r="J67" s="20"/>
      <c r="K67" s="20"/>
      <c r="L67" s="20"/>
      <c r="M67" s="20"/>
      <c r="N67" s="20"/>
      <c r="O67" s="20"/>
    </row>
    <row r="68" spans="1:15" hidden="1"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hidden="1"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hidden="1" outlineLevel="1">
      <c r="A70" s="93"/>
      <c r="B70" s="93"/>
      <c r="C70" s="94"/>
      <c r="D70" s="95"/>
      <c r="E70" s="96" t="s">
        <v>336</v>
      </c>
      <c r="F70" s="112"/>
      <c r="G70" s="112" t="s">
        <v>322</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hidden="1" outlineLevel="1">
      <c r="A71"/>
      <c r="B71"/>
      <c r="C71"/>
      <c r="D71"/>
      <c r="E71" s="20"/>
      <c r="F71" s="20"/>
      <c r="G71" s="20"/>
      <c r="H71" s="20"/>
      <c r="I71" s="27"/>
      <c r="J71" s="20"/>
      <c r="K71" s="20"/>
      <c r="L71" s="20"/>
      <c r="M71" s="20"/>
      <c r="N71" s="20"/>
      <c r="O71" s="20"/>
    </row>
    <row r="72" spans="1:15" hidden="1" outlineLevel="1">
      <c r="A72"/>
      <c r="B72" s="85" t="s">
        <v>337</v>
      </c>
      <c r="C72"/>
      <c r="D72"/>
      <c r="E72" s="20"/>
      <c r="F72" s="20"/>
      <c r="G72" s="20"/>
      <c r="H72" s="20"/>
      <c r="I72" s="27"/>
      <c r="J72" s="20"/>
      <c r="K72" s="20"/>
      <c r="L72" s="20"/>
      <c r="M72" s="20"/>
      <c r="N72" s="20"/>
      <c r="O72" s="20"/>
    </row>
    <row r="73" spans="1:15" hidden="1" outlineLevel="1">
      <c r="A73"/>
      <c r="B73"/>
      <c r="C73"/>
      <c r="D73"/>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hidden="1" outlineLevel="1">
      <c r="A74"/>
      <c r="B74"/>
      <c r="C74"/>
      <c r="D74"/>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hidden="1" outlineLevel="1">
      <c r="A75" s="93"/>
      <c r="B75" s="93"/>
      <c r="C75" s="94"/>
      <c r="D75" s="95"/>
      <c r="E75" s="112" t="s">
        <v>338</v>
      </c>
      <c r="F75" s="98">
        <f xml:space="preserve"> SUMPRODUCT(J74:O74, J73:O73)</f>
        <v>2024</v>
      </c>
      <c r="G75" s="112" t="s">
        <v>243</v>
      </c>
      <c r="H75" s="112"/>
      <c r="I75" s="96"/>
      <c r="J75" s="112"/>
      <c r="K75" s="112"/>
      <c r="L75" s="112"/>
      <c r="M75" s="112"/>
      <c r="N75" s="112"/>
      <c r="O75" s="112"/>
    </row>
    <row r="76" spans="1:15" hidden="1" outlineLevel="1">
      <c r="A76"/>
      <c r="B76"/>
      <c r="C76"/>
      <c r="D76"/>
      <c r="E76" s="20"/>
      <c r="F76" s="20"/>
      <c r="G76" s="20"/>
      <c r="H76" s="20"/>
      <c r="I76" s="27"/>
      <c r="J76" s="20"/>
      <c r="K76" s="20"/>
      <c r="L76" s="20"/>
      <c r="M76" s="20"/>
      <c r="N76" s="20"/>
      <c r="O76" s="20"/>
    </row>
    <row r="77" spans="1:15">
      <c r="A77"/>
      <c r="B77"/>
      <c r="C77"/>
      <c r="D77"/>
      <c r="I77"/>
    </row>
    <row r="78" spans="1:15" ht="12.75" customHeight="1">
      <c r="A78" s="119" t="s">
        <v>339</v>
      </c>
      <c r="B78" s="119"/>
      <c r="C78" s="89"/>
      <c r="D78" s="119"/>
      <c r="E78" s="119"/>
      <c r="F78" s="119"/>
      <c r="G78" s="119"/>
      <c r="H78" s="119"/>
      <c r="I78" s="119"/>
      <c r="J78" s="119"/>
      <c r="K78" s="119"/>
      <c r="L78" s="119"/>
      <c r="M78" s="119"/>
      <c r="N78" s="119"/>
      <c r="O78" s="119"/>
    </row>
    <row r="79" spans="1:15" ht="12.75" customHeight="1" collapsed="1">
      <c r="A79"/>
      <c r="B79"/>
      <c r="C79"/>
      <c r="D79"/>
      <c r="E79" s="28"/>
      <c r="F79" s="28"/>
      <c r="G79" s="28"/>
      <c r="H79" s="28"/>
      <c r="I79" s="28"/>
      <c r="J79" s="28"/>
      <c r="K79" s="28"/>
      <c r="L79" s="28"/>
      <c r="M79" s="28"/>
      <c r="N79" s="28"/>
      <c r="O79" s="28"/>
    </row>
    <row r="80" spans="1:15" hidden="1" outlineLevel="1">
      <c r="A80"/>
      <c r="B80" s="85" t="s">
        <v>340</v>
      </c>
      <c r="C80"/>
      <c r="D80"/>
      <c r="E80" s="20"/>
      <c r="F80" s="69"/>
      <c r="G80" s="106"/>
      <c r="H80" s="106"/>
      <c r="I80" s="116"/>
      <c r="J80" s="106"/>
      <c r="K80" s="106"/>
      <c r="L80" s="106"/>
      <c r="M80" s="106"/>
      <c r="N80" s="106"/>
      <c r="O80" s="116"/>
    </row>
    <row r="81" spans="1:15" hidden="1" outlineLevel="1">
      <c r="A81"/>
      <c r="B81"/>
      <c r="C81"/>
      <c r="D8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hidden="1" outlineLevel="1">
      <c r="A82"/>
      <c r="B82"/>
      <c r="C82"/>
      <c r="D82"/>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hidden="1" outlineLevel="1">
      <c r="A83"/>
      <c r="B83"/>
      <c r="C83"/>
      <c r="D83"/>
      <c r="E83" s="74" t="s">
        <v>341</v>
      </c>
      <c r="F83" s="74"/>
      <c r="G83" s="74" t="s">
        <v>318</v>
      </c>
      <c r="H83" s="74"/>
      <c r="I83" s="71"/>
      <c r="J83" s="106">
        <f t="shared" ref="J83:O83" si="41" xml:space="preserve"> I83 + SUM(J81:J82)</f>
        <v>1</v>
      </c>
      <c r="K83" s="106">
        <f t="shared" si="41"/>
        <v>1</v>
      </c>
      <c r="L83" s="106">
        <f t="shared" si="41"/>
        <v>1</v>
      </c>
      <c r="M83" s="106">
        <f t="shared" si="41"/>
        <v>1</v>
      </c>
      <c r="N83" s="106">
        <f t="shared" si="41"/>
        <v>2</v>
      </c>
      <c r="O83" s="106">
        <f t="shared" si="41"/>
        <v>2</v>
      </c>
    </row>
    <row r="84" spans="1:15" hidden="1" outlineLevel="1">
      <c r="A84"/>
      <c r="B84"/>
      <c r="C84"/>
      <c r="D84"/>
      <c r="E84" s="106"/>
      <c r="F84" s="106"/>
      <c r="G84" s="106"/>
      <c r="H84" s="106"/>
      <c r="I84" s="116"/>
      <c r="J84" s="106"/>
      <c r="K84" s="106"/>
      <c r="L84" s="106"/>
      <c r="M84" s="106"/>
      <c r="N84" s="106"/>
      <c r="O84" s="106"/>
    </row>
    <row r="85" spans="1:15" hidden="1" outlineLevel="1">
      <c r="A85"/>
      <c r="B85"/>
      <c r="C85"/>
      <c r="D85"/>
      <c r="E85" s="118" t="str">
        <f xml:space="preserve"> InpActive!E$19</f>
        <v>Pre - forecast period</v>
      </c>
      <c r="F85" s="118" t="str">
        <f xml:space="preserve"> InpActive!F$19</f>
        <v>Pre-Fcst</v>
      </c>
      <c r="G85" s="118" t="str">
        <f xml:space="preserve"> InpActive!G$19</f>
        <v>label</v>
      </c>
      <c r="H85" s="194"/>
      <c r="I85" s="194"/>
      <c r="J85" s="194"/>
      <c r="K85" s="194"/>
      <c r="L85" s="194"/>
      <c r="M85" s="194"/>
      <c r="N85" s="194"/>
      <c r="O85" s="194"/>
    </row>
    <row r="86" spans="1:15" hidden="1" outlineLevel="1">
      <c r="A86"/>
      <c r="B86"/>
      <c r="C86"/>
      <c r="D86"/>
      <c r="E86" s="118" t="str">
        <f xml:space="preserve"> InpActive!E$20</f>
        <v>Forecast period</v>
      </c>
      <c r="F86" s="118" t="str">
        <f xml:space="preserve"> InpActive!F$20</f>
        <v>Forecast</v>
      </c>
      <c r="G86" s="118" t="str">
        <f xml:space="preserve"> InpActive!G$20</f>
        <v>label</v>
      </c>
      <c r="H86" s="194"/>
      <c r="I86" s="194"/>
      <c r="J86" s="194"/>
      <c r="K86" s="194"/>
      <c r="L86" s="194"/>
      <c r="M86" s="194"/>
      <c r="N86" s="194"/>
      <c r="O86" s="194"/>
    </row>
    <row r="87" spans="1:15" hidden="1" outlineLevel="1">
      <c r="A87"/>
      <c r="B87"/>
      <c r="C87"/>
      <c r="D87"/>
      <c r="E87" s="74" t="str">
        <f t="shared" ref="E87:O87" si="42" xml:space="preserve"> E$83</f>
        <v>Timeline label counter</v>
      </c>
      <c r="F87" s="74">
        <f t="shared" si="42"/>
        <v>0</v>
      </c>
      <c r="G87" s="74" t="str">
        <f t="shared" si="42"/>
        <v>counter</v>
      </c>
      <c r="H87" s="106">
        <f t="shared" si="42"/>
        <v>0</v>
      </c>
      <c r="I87" s="106">
        <f t="shared" si="42"/>
        <v>0</v>
      </c>
      <c r="J87" s="106">
        <f t="shared" si="42"/>
        <v>1</v>
      </c>
      <c r="K87" s="106">
        <f xml:space="preserve"> K$83</f>
        <v>1</v>
      </c>
      <c r="L87" s="106">
        <f t="shared" si="42"/>
        <v>1</v>
      </c>
      <c r="M87" s="106">
        <f t="shared" si="42"/>
        <v>1</v>
      </c>
      <c r="N87" s="106">
        <f t="shared" si="42"/>
        <v>2</v>
      </c>
      <c r="O87" s="106">
        <f t="shared" si="42"/>
        <v>2</v>
      </c>
    </row>
    <row r="88" spans="1:15" hidden="1" outlineLevel="1">
      <c r="A88"/>
      <c r="B88"/>
      <c r="C88"/>
      <c r="D88"/>
      <c r="E88" s="99" t="s">
        <v>340</v>
      </c>
      <c r="F88" s="99"/>
      <c r="G88" s="99" t="s">
        <v>251</v>
      </c>
      <c r="H88" s="99"/>
      <c r="I88" s="81"/>
      <c r="J88" s="123"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hidden="1" outlineLevel="1">
      <c r="A89" s="28"/>
      <c r="B89"/>
      <c r="C89"/>
      <c r="D89"/>
      <c r="E89" s="105"/>
      <c r="F89" s="105"/>
      <c r="G89" s="105"/>
      <c r="H89" s="105"/>
      <c r="I89" s="97"/>
      <c r="J89" s="105"/>
      <c r="K89" s="105"/>
      <c r="L89" s="105"/>
      <c r="M89" s="105"/>
      <c r="N89" s="105"/>
      <c r="O89" s="105"/>
    </row>
    <row r="90" spans="1:15" hidden="1" outlineLevel="1">
      <c r="A90"/>
      <c r="B90" s="85" t="s">
        <v>342</v>
      </c>
      <c r="C90"/>
      <c r="D90"/>
      <c r="E90" s="20"/>
      <c r="F90" s="20"/>
      <c r="G90" s="20"/>
      <c r="H90" s="20"/>
      <c r="I90" s="27"/>
      <c r="J90" s="20"/>
      <c r="K90" s="20"/>
      <c r="L90" s="20"/>
      <c r="M90" s="20"/>
      <c r="N90" s="20"/>
      <c r="O90" s="20"/>
    </row>
    <row r="91" spans="1:15" hidden="1" outlineLevel="1">
      <c r="A91"/>
      <c r="B91"/>
      <c r="C91"/>
      <c r="D9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hidden="1" outlineLevel="1">
      <c r="A92"/>
      <c r="B92"/>
      <c r="C92"/>
      <c r="D92"/>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hidden="1" outlineLevel="1">
      <c r="A93"/>
      <c r="B93"/>
      <c r="C93"/>
      <c r="D93"/>
      <c r="E93" s="20" t="s">
        <v>343</v>
      </c>
      <c r="F93" s="20"/>
      <c r="G93" s="20" t="s">
        <v>96</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hidden="1" outlineLevel="1">
      <c r="A94"/>
      <c r="B94"/>
      <c r="C94"/>
      <c r="D94"/>
      <c r="E94" s="20" t="s">
        <v>344</v>
      </c>
      <c r="F94" s="20">
        <f xml:space="preserve"> SUM(J93:O93)</f>
        <v>0</v>
      </c>
      <c r="G94" s="20" t="s">
        <v>331</v>
      </c>
      <c r="H94" s="20"/>
      <c r="I94" s="27"/>
      <c r="J94" s="20"/>
      <c r="K94" s="20"/>
      <c r="L94" s="20"/>
      <c r="M94" s="20"/>
      <c r="N94" s="20"/>
      <c r="O94" s="20"/>
    </row>
    <row r="95" spans="1:15" hidden="1" outlineLevel="1">
      <c r="A95"/>
      <c r="B95"/>
      <c r="C95"/>
      <c r="D95"/>
      <c r="E95" s="20"/>
      <c r="F95" s="20"/>
      <c r="G95" s="20"/>
      <c r="H95" s="20"/>
      <c r="I95" s="27"/>
      <c r="J95" s="20"/>
      <c r="K95" s="20"/>
      <c r="L95" s="20"/>
      <c r="M95" s="20"/>
      <c r="N95" s="20"/>
      <c r="O95" s="20"/>
    </row>
    <row r="96" spans="1:15" hidden="1" outlineLevel="1">
      <c r="A96"/>
      <c r="B96"/>
      <c r="C96"/>
      <c r="D96"/>
      <c r="E96" s="20" t="str">
        <f t="shared" ref="E96:G96" si="47" xml:space="preserve"> E$11</f>
        <v>Model column total</v>
      </c>
      <c r="F96" s="20">
        <f t="shared" si="47"/>
        <v>6</v>
      </c>
      <c r="G96" s="20" t="str">
        <f t="shared" si="47"/>
        <v>columns</v>
      </c>
      <c r="H96" s="27"/>
      <c r="I96" s="27"/>
      <c r="J96" s="27"/>
      <c r="K96" s="27"/>
      <c r="L96" s="27"/>
      <c r="M96" s="27"/>
      <c r="N96" s="27"/>
      <c r="O96" s="27"/>
    </row>
    <row r="97" spans="1:15" hidden="1" outlineLevel="1">
      <c r="A97"/>
      <c r="B97"/>
      <c r="C97"/>
      <c r="D97"/>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hidden="1" outlineLevel="1">
      <c r="A98"/>
      <c r="B98"/>
      <c r="C98"/>
      <c r="D98"/>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hidden="1" outlineLevel="1">
      <c r="A99"/>
      <c r="B99"/>
      <c r="C99"/>
      <c r="D99"/>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hidden="1" outlineLevel="1">
      <c r="A100"/>
      <c r="B100"/>
      <c r="C100"/>
      <c r="D100"/>
      <c r="E100" s="20" t="s">
        <v>342</v>
      </c>
      <c r="F100" s="100">
        <f xml:space="preserve"> IF(SUM(F96:F97) - SUM(F98:F99) &lt;&gt; 0, 1, 0)</f>
        <v>0</v>
      </c>
      <c r="G100" s="20" t="s">
        <v>345</v>
      </c>
      <c r="H100" s="20"/>
      <c r="I100" s="27"/>
      <c r="J100" s="20"/>
      <c r="K100" s="20"/>
      <c r="L100" s="20"/>
      <c r="M100" s="20"/>
      <c r="N100" s="20"/>
      <c r="O100" s="20"/>
    </row>
    <row r="101" spans="1:15">
      <c r="A101"/>
      <c r="B101"/>
      <c r="C101"/>
      <c r="D101"/>
      <c r="E101" s="20"/>
      <c r="F101" s="20"/>
      <c r="G101" s="20"/>
      <c r="H101" s="20"/>
      <c r="I101" s="27"/>
      <c r="J101" s="20"/>
      <c r="K101" s="20"/>
      <c r="L101" s="20"/>
      <c r="M101" s="20"/>
      <c r="N101" s="20"/>
      <c r="O101" s="20"/>
    </row>
    <row r="102" spans="1:15" ht="12.75" customHeight="1">
      <c r="A102" s="119" t="s">
        <v>346</v>
      </c>
      <c r="B102" s="119"/>
      <c r="C102" s="89"/>
      <c r="D102" s="119"/>
      <c r="E102" s="119"/>
      <c r="F102" s="119"/>
      <c r="G102" s="119"/>
      <c r="H102" s="119"/>
      <c r="I102" s="119"/>
      <c r="J102" s="119"/>
      <c r="K102" s="119"/>
      <c r="L102" s="119"/>
      <c r="M102" s="119"/>
      <c r="N102" s="119"/>
      <c r="O102" s="119"/>
    </row>
    <row r="103" spans="1:15" collapsed="1">
      <c r="A103"/>
      <c r="B103"/>
      <c r="C103"/>
      <c r="D103"/>
      <c r="E103" s="20"/>
      <c r="F103" s="20"/>
      <c r="G103" s="20"/>
      <c r="H103" s="20"/>
      <c r="I103" s="27"/>
      <c r="J103" s="20"/>
      <c r="K103" s="20"/>
      <c r="L103" s="20"/>
      <c r="M103" s="20"/>
      <c r="N103" s="20"/>
      <c r="O103" s="20"/>
    </row>
    <row r="104" spans="1:15" hidden="1" outlineLevel="1">
      <c r="A104"/>
      <c r="B104"/>
      <c r="C104"/>
      <c r="D104"/>
      <c r="E104" s="118" t="str">
        <f xml:space="preserve"> InpActive!E$15</f>
        <v>First modelling column financial year#</v>
      </c>
      <c r="F104" s="77">
        <f xml:space="preserve"> InpActive!F$15</f>
        <v>2020</v>
      </c>
      <c r="G104" s="118" t="str">
        <f xml:space="preserve"> InpActive!G$15</f>
        <v>year #</v>
      </c>
      <c r="H104" s="194"/>
      <c r="I104" s="194"/>
      <c r="J104" s="194"/>
      <c r="K104" s="194"/>
      <c r="L104" s="194"/>
      <c r="M104" s="194"/>
      <c r="N104" s="194"/>
      <c r="O104" s="194"/>
    </row>
    <row r="105" spans="1:15" hidden="1" outlineLevel="1">
      <c r="A105"/>
      <c r="B105"/>
      <c r="C105"/>
      <c r="D105"/>
      <c r="E105" s="118" t="str">
        <f xml:space="preserve"> InpActive!E$16</f>
        <v>Financial year end month number</v>
      </c>
      <c r="F105" s="118">
        <f xml:space="preserve"> InpActive!F$16</f>
        <v>3</v>
      </c>
      <c r="G105" s="118" t="str">
        <f xml:space="preserve"> InpActive!G$16</f>
        <v>month #</v>
      </c>
      <c r="H105" s="194"/>
      <c r="I105" s="194"/>
      <c r="J105" s="194"/>
      <c r="K105" s="194"/>
      <c r="L105" s="194"/>
      <c r="M105" s="194"/>
      <c r="N105" s="194"/>
      <c r="O105" s="194"/>
    </row>
    <row r="106" spans="1:15" hidden="1" outlineLevel="1">
      <c r="A106"/>
      <c r="B106"/>
      <c r="C106"/>
      <c r="D106"/>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hidden="1" outlineLevel="1">
      <c r="A107"/>
      <c r="B107"/>
      <c r="C107"/>
      <c r="D107"/>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hidden="1" outlineLevel="1">
      <c r="A108"/>
      <c r="B108"/>
      <c r="C108"/>
      <c r="D108"/>
      <c r="E108" s="99" t="s">
        <v>347</v>
      </c>
      <c r="F108" s="78"/>
      <c r="G108" s="99" t="s">
        <v>243</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A109"/>
      <c r="B109"/>
      <c r="C109"/>
      <c r="D109"/>
      <c r="E109" s="99"/>
      <c r="F109" s="78"/>
      <c r="G109" s="99"/>
      <c r="H109" s="99"/>
      <c r="I109" s="81"/>
      <c r="J109" s="110"/>
      <c r="K109" s="110"/>
      <c r="L109" s="110"/>
      <c r="M109" s="110"/>
      <c r="N109" s="110"/>
      <c r="O109" s="110"/>
    </row>
    <row r="110" spans="1:15" s="120" customFormat="1">
      <c r="A110" s="120" t="s">
        <v>147</v>
      </c>
      <c r="C110" s="90"/>
      <c r="D110" s="91"/>
      <c r="E110" s="90"/>
      <c r="F110" s="92"/>
    </row>
  </sheetData>
  <conditionalFormatting sqref="F100">
    <cfRule type="cellIs" dxfId="13" priority="52" stopIfTrue="1" operator="notEqual">
      <formula>0</formula>
    </cfRule>
    <cfRule type="cellIs" dxfId="12"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E0DCD8"/>
    <outlinePr summaryBelow="0" summaryRight="0"/>
    <pageSetUpPr autoPageBreaks="0" fitToPage="1"/>
  </sheetPr>
  <dimension ref="A1:O91"/>
  <sheetViews>
    <sheetView zoomScale="70" zoomScaleNormal="70" workbookViewId="0">
      <pane ySplit="5" topLeftCell="A7" activePane="bottomLeft" state="frozen"/>
      <selection pane="bottomLeft" activeCell="F10" sqref="F10"/>
    </sheetView>
  </sheetViews>
  <sheetFormatPr defaultColWidth="0" defaultRowHeight="13.2" outlineLevelRow="1"/>
  <cols>
    <col min="1" max="1" width="2.6640625" style="21" customWidth="1"/>
    <col min="2" max="2" width="1.44140625" style="21" customWidth="1"/>
    <col min="3" max="3" width="1.44140625" style="60" customWidth="1"/>
    <col min="4" max="4" width="1.44140625" style="20" customWidth="1"/>
    <col min="5" max="5" width="82.109375" style="20" bestFit="1" customWidth="1"/>
    <col min="6" max="6" width="9.6640625" style="20" bestFit="1" customWidth="1"/>
    <col min="7" max="7" width="12.5546875" style="20" customWidth="1"/>
    <col min="8" max="8" width="6.33203125" style="20" bestFit="1" customWidth="1"/>
    <col min="9" max="9" width="3" style="20" bestFit="1" customWidth="1"/>
    <col min="10" max="15" width="12.5546875" style="20" customWidth="1"/>
    <col min="16" max="16384" width="0" style="61" hidden="1"/>
  </cols>
  <sheetData>
    <row r="1" spans="1:15" ht="24.6">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233</v>
      </c>
      <c r="G5" s="34" t="s">
        <v>176</v>
      </c>
      <c r="H5" s="80" t="s">
        <v>234</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82" t="s">
        <v>348</v>
      </c>
      <c r="B7" s="182"/>
      <c r="C7" s="183"/>
      <c r="D7" s="182"/>
      <c r="E7" s="182"/>
      <c r="F7" s="182"/>
      <c r="G7" s="182"/>
      <c r="H7" s="182"/>
      <c r="I7" s="182"/>
      <c r="J7" s="182"/>
      <c r="K7" s="182"/>
      <c r="L7" s="182"/>
      <c r="M7" s="182"/>
      <c r="N7" s="182"/>
      <c r="O7" s="182"/>
    </row>
    <row r="8" spans="1:15" customFormat="1">
      <c r="A8" s="21"/>
      <c r="B8" s="21"/>
      <c r="C8" s="25"/>
      <c r="D8" s="20"/>
    </row>
    <row r="9" spans="1:15" customFormat="1">
      <c r="A9" s="21"/>
      <c r="B9" s="21" t="s">
        <v>349</v>
      </c>
      <c r="C9" s="25"/>
      <c r="D9" s="20"/>
    </row>
    <row r="10" spans="1:15" customFormat="1" outlineLevel="1">
      <c r="A10" s="21"/>
      <c r="B10" s="21"/>
      <c r="C10" s="25"/>
      <c r="D10" s="20"/>
      <c r="E10" s="118" t="str">
        <f xml:space="preserve"> InpActive!E$87</f>
        <v>Consumer price index (including housing costs) - Consumer Price Index (with housing) for April</v>
      </c>
      <c r="F10" s="255">
        <f xml:space="preserve"> InpActive!F$87</f>
        <v>103.2</v>
      </c>
      <c r="G10" s="118" t="str">
        <f xml:space="preserve"> InpActive!G$87</f>
        <v>Index</v>
      </c>
      <c r="H10" s="118"/>
      <c r="I10" s="118"/>
      <c r="J10" s="118"/>
      <c r="K10" s="118"/>
      <c r="L10" s="118"/>
      <c r="M10" s="118"/>
      <c r="N10" s="118"/>
      <c r="O10" s="118"/>
    </row>
    <row r="11" spans="1:15" customFormat="1" outlineLevel="1">
      <c r="A11" s="21"/>
      <c r="B11" s="21"/>
      <c r="C11" s="25"/>
      <c r="D11" s="20"/>
      <c r="E11" s="118" t="str">
        <f xml:space="preserve"> InpActive!E$88</f>
        <v>Consumer price index (including housing costs) - Consumer Price Index (with housing) for May</v>
      </c>
      <c r="F11" s="205">
        <f xml:space="preserve"> InpActive!F$88</f>
        <v>103.5</v>
      </c>
      <c r="G11" s="118" t="str">
        <f xml:space="preserve"> InpActive!G$88</f>
        <v>Index</v>
      </c>
      <c r="H11" s="118"/>
      <c r="I11" s="118"/>
      <c r="J11" s="118"/>
      <c r="K11" s="118"/>
      <c r="L11" s="118"/>
      <c r="M11" s="118"/>
      <c r="N11" s="118"/>
      <c r="O11" s="118"/>
    </row>
    <row r="12" spans="1:15" customFormat="1" outlineLevel="1">
      <c r="A12" s="21"/>
      <c r="B12" s="21"/>
      <c r="C12" s="25"/>
      <c r="D12" s="20"/>
      <c r="E12" s="118" t="str">
        <f xml:space="preserve"> InpActive!E$89</f>
        <v>Consumer price index (including housing costs) - Consumer Price Index (with housing) for June</v>
      </c>
      <c r="F12" s="205">
        <f xml:space="preserve"> InpActive!F$89</f>
        <v>103.5</v>
      </c>
      <c r="G12" s="118" t="str">
        <f xml:space="preserve"> InpActive!G$89</f>
        <v>Index</v>
      </c>
      <c r="H12" s="118"/>
      <c r="I12" s="118"/>
      <c r="J12" s="118"/>
      <c r="K12" s="118"/>
      <c r="L12" s="118"/>
      <c r="M12" s="118"/>
      <c r="N12" s="118"/>
      <c r="O12" s="118"/>
    </row>
    <row r="13" spans="1:15" customFormat="1" outlineLevel="1">
      <c r="A13" s="21"/>
      <c r="B13" s="21"/>
      <c r="C13" s="25"/>
      <c r="D13" s="20"/>
      <c r="E13" s="118" t="str">
        <f xml:space="preserve"> InpActive!E$90</f>
        <v>Consumer price index (including housing costs) - Consumer Price Index (with housing) for July</v>
      </c>
      <c r="F13" s="205">
        <f xml:space="preserve"> InpActive!F$90</f>
        <v>103.5</v>
      </c>
      <c r="G13" s="118" t="str">
        <f xml:space="preserve"> InpActive!G$90</f>
        <v>Index</v>
      </c>
      <c r="H13" s="118"/>
      <c r="I13" s="118"/>
      <c r="J13" s="118"/>
      <c r="K13" s="118"/>
      <c r="L13" s="118"/>
      <c r="M13" s="118"/>
      <c r="N13" s="118"/>
      <c r="O13" s="118"/>
    </row>
    <row r="14" spans="1:15" customFormat="1" outlineLevel="1">
      <c r="A14" s="21"/>
      <c r="B14" s="21"/>
      <c r="C14" s="25"/>
      <c r="D14" s="20"/>
      <c r="E14" s="118" t="str">
        <f xml:space="preserve"> InpActive!E$91</f>
        <v>Consumer price index (including housing costs) - Consumer Price Index (with housing) for August</v>
      </c>
      <c r="F14" s="205">
        <f xml:space="preserve"> InpActive!F$91</f>
        <v>104</v>
      </c>
      <c r="G14" s="118" t="str">
        <f xml:space="preserve"> InpActive!G$91</f>
        <v>Index</v>
      </c>
      <c r="H14" s="118"/>
      <c r="I14" s="118"/>
      <c r="J14" s="118"/>
      <c r="K14" s="118"/>
      <c r="L14" s="118"/>
      <c r="M14" s="118"/>
      <c r="N14" s="118"/>
      <c r="O14" s="118"/>
    </row>
    <row r="15" spans="1:15" customFormat="1" outlineLevel="1">
      <c r="A15" s="21"/>
      <c r="B15" s="21"/>
      <c r="C15" s="25"/>
      <c r="D15" s="20"/>
      <c r="E15" s="118" t="str">
        <f xml:space="preserve"> InpActive!E$92</f>
        <v>Consumer price index (including housing costs) - Consumer Price Index (with housing) for September</v>
      </c>
      <c r="F15" s="205">
        <f xml:space="preserve"> InpActive!F$92</f>
        <v>104.3</v>
      </c>
      <c r="G15" s="118" t="str">
        <f xml:space="preserve"> InpActive!G$92</f>
        <v>Index</v>
      </c>
      <c r="H15" s="118"/>
      <c r="I15" s="118"/>
      <c r="J15" s="118"/>
      <c r="K15" s="118"/>
      <c r="L15" s="118"/>
      <c r="M15" s="118"/>
      <c r="N15" s="118"/>
      <c r="O15" s="118"/>
    </row>
    <row r="16" spans="1:15" customFormat="1" outlineLevel="1">
      <c r="A16" s="21"/>
      <c r="B16" s="21"/>
      <c r="C16" s="25"/>
      <c r="D16" s="20"/>
      <c r="E16" s="118" t="str">
        <f xml:space="preserve"> InpActive!E$93</f>
        <v>Consumer price index (including housing costs) - Consumer Price Index (with housing) for October</v>
      </c>
      <c r="F16" s="205">
        <f xml:space="preserve"> InpActive!F$93</f>
        <v>104.4</v>
      </c>
      <c r="G16" s="118" t="str">
        <f xml:space="preserve"> InpActive!G$93</f>
        <v>Index</v>
      </c>
      <c r="H16" s="118"/>
      <c r="I16" s="118"/>
      <c r="J16" s="118"/>
      <c r="K16" s="118"/>
      <c r="L16" s="118"/>
      <c r="M16" s="118"/>
      <c r="N16" s="118"/>
      <c r="O16" s="118"/>
    </row>
    <row r="17" spans="1:15" customFormat="1" outlineLevel="1">
      <c r="A17" s="21"/>
      <c r="B17" s="21"/>
      <c r="C17" s="25"/>
      <c r="D17" s="20"/>
      <c r="E17" s="118" t="str">
        <f xml:space="preserve"> InpActive!E$94</f>
        <v>Consumer price index (including housing costs) - Consumer Price Index (with housing) for November</v>
      </c>
      <c r="F17" s="205">
        <f xml:space="preserve"> InpActive!F$94</f>
        <v>104.7</v>
      </c>
      <c r="G17" s="118" t="str">
        <f xml:space="preserve"> InpActive!G$94</f>
        <v>Index</v>
      </c>
      <c r="H17" s="118"/>
      <c r="I17" s="118"/>
      <c r="J17" s="118"/>
      <c r="K17" s="118"/>
      <c r="L17" s="118"/>
      <c r="M17" s="118"/>
      <c r="N17" s="118"/>
      <c r="O17" s="118"/>
    </row>
    <row r="18" spans="1:15" customFormat="1" outlineLevel="1">
      <c r="A18" s="21"/>
      <c r="B18" s="21"/>
      <c r="C18" s="25"/>
      <c r="D18" s="20"/>
      <c r="E18" s="118" t="str">
        <f xml:space="preserve"> InpActive!E$95</f>
        <v>Consumer price index (including housing costs) - Consumer Price Index (with housing) for December</v>
      </c>
      <c r="F18" s="205">
        <f xml:space="preserve"> InpActive!F$95</f>
        <v>105</v>
      </c>
      <c r="G18" s="118" t="str">
        <f xml:space="preserve"> InpActive!G$95</f>
        <v>Index</v>
      </c>
      <c r="H18" s="118"/>
      <c r="I18" s="118"/>
      <c r="J18" s="118"/>
      <c r="K18" s="118"/>
      <c r="L18" s="118"/>
      <c r="M18" s="118"/>
      <c r="N18" s="118"/>
      <c r="O18" s="118"/>
    </row>
    <row r="19" spans="1:15" customFormat="1" outlineLevel="1">
      <c r="A19" s="21"/>
      <c r="B19" s="21"/>
      <c r="C19" s="25"/>
      <c r="D19" s="20"/>
      <c r="E19" s="118" t="str">
        <f xml:space="preserve"> InpActive!E$96</f>
        <v>Consumer price index (including housing costs) - Consumer Price Index (with housing) for January</v>
      </c>
      <c r="F19" s="205">
        <f xml:space="preserve"> InpActive!F$96</f>
        <v>104.5</v>
      </c>
      <c r="G19" s="118" t="str">
        <f xml:space="preserve"> InpActive!G$96</f>
        <v>Index</v>
      </c>
      <c r="H19" s="118"/>
      <c r="I19" s="118"/>
      <c r="J19" s="118"/>
      <c r="K19" s="118"/>
      <c r="L19" s="118"/>
      <c r="M19" s="118"/>
      <c r="N19" s="118"/>
      <c r="O19" s="118"/>
    </row>
    <row r="20" spans="1:15" customFormat="1" outlineLevel="1">
      <c r="A20" s="21"/>
      <c r="B20" s="21"/>
      <c r="C20" s="25"/>
      <c r="D20" s="20"/>
      <c r="E20" s="118" t="str">
        <f xml:space="preserve"> InpActive!E$97</f>
        <v>Consumer price index (including housing costs) - Consumer Price Index (with housing) for February</v>
      </c>
      <c r="F20" s="205">
        <f xml:space="preserve"> InpActive!F$97</f>
        <v>104.9</v>
      </c>
      <c r="G20" s="118" t="str">
        <f xml:space="preserve"> InpActive!G$97</f>
        <v>Index</v>
      </c>
      <c r="H20" s="118"/>
      <c r="I20" s="118"/>
      <c r="J20" s="118"/>
      <c r="K20" s="118"/>
      <c r="L20" s="118"/>
      <c r="M20" s="118"/>
      <c r="N20" s="118"/>
      <c r="O20" s="118"/>
    </row>
    <row r="21" spans="1:15" customFormat="1" outlineLevel="1">
      <c r="A21" s="21"/>
      <c r="B21" s="21"/>
      <c r="C21" s="25"/>
      <c r="D21" s="20"/>
      <c r="E21" s="118" t="str">
        <f xml:space="preserve"> InpActive!E$98</f>
        <v>Consumer price index (including housing costs) - Consumer Price Index (with housing) for March</v>
      </c>
      <c r="F21" s="205">
        <f xml:space="preserve"> InpActive!F$98</f>
        <v>105.1</v>
      </c>
      <c r="G21" s="118" t="str">
        <f xml:space="preserve"> InpActive!G$98</f>
        <v>Index</v>
      </c>
      <c r="H21" s="118"/>
      <c r="I21" s="118"/>
      <c r="J21" s="118"/>
      <c r="K21" s="118"/>
      <c r="L21" s="118"/>
      <c r="M21" s="118"/>
      <c r="N21" s="118"/>
      <c r="O21" s="118"/>
    </row>
    <row r="22" spans="1:15" customFormat="1" outlineLevel="1">
      <c r="A22" s="21"/>
      <c r="B22" s="21"/>
      <c r="C22" s="25"/>
      <c r="D22" s="20"/>
      <c r="E22" s="279" t="s">
        <v>350</v>
      </c>
      <c r="F22" s="280">
        <f xml:space="preserve"> AVERAGE(F10:F21)</f>
        <v>104.21666666666665</v>
      </c>
      <c r="G22" s="279" t="s">
        <v>309</v>
      </c>
    </row>
    <row r="23" spans="1:15" customFormat="1">
      <c r="A23" s="21"/>
      <c r="B23" s="21"/>
      <c r="C23" s="25"/>
      <c r="D23" s="20"/>
      <c r="E23" s="142"/>
      <c r="F23" s="236"/>
      <c r="G23" s="142"/>
    </row>
    <row r="24" spans="1:15" customFormat="1">
      <c r="A24" s="21"/>
      <c r="B24" s="21" t="s">
        <v>351</v>
      </c>
      <c r="C24" s="25"/>
      <c r="D24" s="20"/>
      <c r="E24" s="142"/>
      <c r="F24" s="236"/>
      <c r="G24" s="142"/>
    </row>
    <row r="25" spans="1:15" customFormat="1" outlineLevel="1">
      <c r="A25" s="21"/>
      <c r="B25" s="21"/>
      <c r="C25" s="25"/>
      <c r="D25" s="20"/>
      <c r="E25" s="237" t="str">
        <f xml:space="preserve"> InpActive!E$101</f>
        <v>Consumer price index (including housing costs) - Consumer Price Index (with housing) for April</v>
      </c>
      <c r="F25" s="254">
        <f xml:space="preserve"> InpActive!F$101</f>
        <v>119</v>
      </c>
      <c r="G25" s="237" t="str">
        <f xml:space="preserve"> InpActive!G$101</f>
        <v>Index</v>
      </c>
      <c r="H25" s="237"/>
      <c r="I25" s="237"/>
      <c r="J25" s="237"/>
      <c r="K25" s="237"/>
      <c r="L25" s="237"/>
      <c r="M25" s="237"/>
      <c r="N25" s="237"/>
      <c r="O25" s="237"/>
    </row>
    <row r="26" spans="1:15" customFormat="1" outlineLevel="1">
      <c r="A26" s="21"/>
      <c r="B26" s="21"/>
      <c r="C26" s="25"/>
      <c r="D26" s="20"/>
      <c r="E26" s="237" t="str">
        <f xml:space="preserve"> InpActive!E$102</f>
        <v>Consumer price index (including housing costs) - Consumer Price Index (with housing) for May</v>
      </c>
      <c r="F26" s="237">
        <f xml:space="preserve"> InpActive!F$102</f>
        <v>119.7</v>
      </c>
      <c r="G26" s="237" t="str">
        <f xml:space="preserve"> InpActive!G$102</f>
        <v>Index</v>
      </c>
      <c r="H26" s="237"/>
      <c r="I26" s="237"/>
      <c r="J26" s="237"/>
      <c r="K26" s="237"/>
      <c r="L26" s="237"/>
      <c r="M26" s="237"/>
      <c r="N26" s="237"/>
      <c r="O26" s="237"/>
    </row>
    <row r="27" spans="1:15" customFormat="1" outlineLevel="1">
      <c r="A27" s="21"/>
      <c r="B27" s="21"/>
      <c r="C27" s="25"/>
      <c r="D27" s="20"/>
      <c r="E27" s="237" t="str">
        <f xml:space="preserve"> InpActive!E$103</f>
        <v>Consumer price index (including housing costs) - Consumer Price Index (with housing) for June</v>
      </c>
      <c r="F27" s="237">
        <f xml:space="preserve"> InpActive!F$103</f>
        <v>120.5</v>
      </c>
      <c r="G27" s="237" t="str">
        <f xml:space="preserve"> InpActive!G$103</f>
        <v>Index</v>
      </c>
      <c r="H27" s="237"/>
      <c r="I27" s="237"/>
      <c r="J27" s="237"/>
      <c r="K27" s="237"/>
      <c r="L27" s="237"/>
      <c r="M27" s="237"/>
      <c r="N27" s="237"/>
      <c r="O27" s="237"/>
    </row>
    <row r="28" spans="1:15" customFormat="1" outlineLevel="1">
      <c r="A28" s="21"/>
      <c r="B28" s="21"/>
      <c r="C28" s="25"/>
      <c r="D28" s="20"/>
      <c r="E28" s="237" t="str">
        <f xml:space="preserve"> InpActive!E$104</f>
        <v>Consumer price index (including housing costs) - Consumer Price Index (with housing) for July</v>
      </c>
      <c r="F28" s="237">
        <f xml:space="preserve"> InpActive!F$104</f>
        <v>121.2</v>
      </c>
      <c r="G28" s="237" t="str">
        <f xml:space="preserve"> InpActive!G$104</f>
        <v>Index</v>
      </c>
      <c r="H28" s="237"/>
      <c r="I28" s="237"/>
      <c r="J28" s="237"/>
      <c r="K28" s="237"/>
      <c r="L28" s="237"/>
      <c r="M28" s="237"/>
      <c r="N28" s="237"/>
      <c r="O28" s="237"/>
    </row>
    <row r="29" spans="1:15" customFormat="1" outlineLevel="1">
      <c r="A29" s="21"/>
      <c r="B29" s="21"/>
      <c r="C29" s="25"/>
      <c r="D29" s="20"/>
      <c r="E29" s="237" t="str">
        <f xml:space="preserve"> InpActive!E$105</f>
        <v>Consumer price index (including housing costs) - Consumer Price Index (with housing) for August</v>
      </c>
      <c r="F29" s="237">
        <f xml:space="preserve"> InpActive!F$105</f>
        <v>121.8</v>
      </c>
      <c r="G29" s="237" t="str">
        <f xml:space="preserve"> InpActive!G$105</f>
        <v>Index</v>
      </c>
      <c r="H29" s="237"/>
      <c r="I29" s="237"/>
      <c r="J29" s="237"/>
      <c r="K29" s="237"/>
      <c r="L29" s="237"/>
      <c r="M29" s="237"/>
      <c r="N29" s="237"/>
      <c r="O29" s="237"/>
    </row>
    <row r="30" spans="1:15" customFormat="1" outlineLevel="1">
      <c r="A30" s="21"/>
      <c r="B30" s="21"/>
      <c r="C30" s="25"/>
      <c r="D30" s="20"/>
      <c r="E30" s="237" t="str">
        <f xml:space="preserve"> InpActive!E$106</f>
        <v>Consumer price index (including housing costs) - Consumer Price Index (with housing) for September</v>
      </c>
      <c r="F30" s="237">
        <f xml:space="preserve"> InpActive!F$106</f>
        <v>122.3</v>
      </c>
      <c r="G30" s="237" t="str">
        <f xml:space="preserve"> InpActive!G$106</f>
        <v>Index</v>
      </c>
      <c r="H30" s="237"/>
      <c r="I30" s="237"/>
      <c r="J30" s="237"/>
      <c r="K30" s="237"/>
      <c r="L30" s="237"/>
      <c r="M30" s="237"/>
      <c r="N30" s="237"/>
      <c r="O30" s="237"/>
    </row>
    <row r="31" spans="1:15" customFormat="1" outlineLevel="1">
      <c r="A31" s="21"/>
      <c r="B31" s="21"/>
      <c r="C31" s="25"/>
      <c r="D31" s="20"/>
      <c r="E31" s="237" t="str">
        <f xml:space="preserve"> InpActive!E$107</f>
        <v>Consumer price index (including housing costs) - Consumer Price Index (with housing) for October</v>
      </c>
      <c r="F31" s="237">
        <f xml:space="preserve"> InpActive!F$107</f>
        <v>124.3</v>
      </c>
      <c r="G31" s="237" t="str">
        <f xml:space="preserve"> InpActive!G$107</f>
        <v>Index</v>
      </c>
      <c r="H31" s="237"/>
      <c r="I31" s="237"/>
      <c r="J31" s="237"/>
      <c r="K31" s="237"/>
      <c r="L31" s="237"/>
      <c r="M31" s="237"/>
      <c r="N31" s="237"/>
      <c r="O31" s="237"/>
    </row>
    <row r="32" spans="1:15" customFormat="1" outlineLevel="1">
      <c r="A32" s="21"/>
      <c r="B32" s="21"/>
      <c r="C32" s="25"/>
      <c r="D32" s="20"/>
      <c r="E32" s="237" t="str">
        <f xml:space="preserve"> InpActive!E$108</f>
        <v>Consumer price index (including housing costs) - Consumer Price Index (with housing) for November</v>
      </c>
      <c r="F32" s="237">
        <f xml:space="preserve"> InpActive!F$108</f>
        <v>124.8</v>
      </c>
      <c r="G32" s="237" t="str">
        <f xml:space="preserve"> InpActive!G$108</f>
        <v>Index</v>
      </c>
      <c r="H32" s="237"/>
      <c r="I32" s="237"/>
      <c r="J32" s="237"/>
      <c r="K32" s="237"/>
      <c r="L32" s="237"/>
      <c r="M32" s="237"/>
      <c r="N32" s="237"/>
      <c r="O32" s="237"/>
    </row>
    <row r="33" spans="1:15" customFormat="1" outlineLevel="1">
      <c r="A33" s="21"/>
      <c r="B33" s="21"/>
      <c r="C33" s="25"/>
      <c r="D33" s="20"/>
      <c r="E33" s="237" t="str">
        <f xml:space="preserve"> InpActive!E$109</f>
        <v>Consumer price index (including housing costs) - Consumer Price Index (with housing) for December</v>
      </c>
      <c r="F33" s="237">
        <f xml:space="preserve"> InpActive!F$109</f>
        <v>125.3</v>
      </c>
      <c r="G33" s="237" t="str">
        <f xml:space="preserve"> InpActive!G$109</f>
        <v>Index</v>
      </c>
      <c r="H33" s="237"/>
      <c r="I33" s="237"/>
      <c r="J33" s="237"/>
      <c r="K33" s="237"/>
      <c r="L33" s="237"/>
      <c r="M33" s="237"/>
      <c r="N33" s="237"/>
      <c r="O33" s="237"/>
    </row>
    <row r="34" spans="1:15" customFormat="1" outlineLevel="1">
      <c r="A34" s="21"/>
      <c r="B34" s="21"/>
      <c r="C34" s="25"/>
      <c r="D34" s="20"/>
      <c r="E34" s="237" t="str">
        <f xml:space="preserve"> InpActive!E$110</f>
        <v>Consumer price index (including housing costs) - Consumer Price Index (with housing) for January</v>
      </c>
      <c r="F34" s="237">
        <f xml:space="preserve"> InpActive!F$110</f>
        <v>124.8</v>
      </c>
      <c r="G34" s="237" t="str">
        <f xml:space="preserve"> InpActive!G$110</f>
        <v>Index</v>
      </c>
      <c r="H34" s="237"/>
      <c r="I34" s="237"/>
      <c r="J34" s="237"/>
      <c r="K34" s="237"/>
      <c r="L34" s="237"/>
      <c r="M34" s="237"/>
      <c r="N34" s="237"/>
      <c r="O34" s="237"/>
    </row>
    <row r="35" spans="1:15" customFormat="1" outlineLevel="1">
      <c r="A35" s="21"/>
      <c r="B35" s="21"/>
      <c r="C35" s="25"/>
      <c r="D35" s="20"/>
      <c r="E35" s="237" t="str">
        <f xml:space="preserve"> InpActive!E$111</f>
        <v>Consumer price index (including housing costs) - Consumer Price Index (with housing) for February</v>
      </c>
      <c r="F35" s="237">
        <f xml:space="preserve"> InpActive!F$111</f>
        <v>126</v>
      </c>
      <c r="G35" s="237" t="str">
        <f xml:space="preserve"> InpActive!G$111</f>
        <v>Index</v>
      </c>
      <c r="H35" s="237"/>
      <c r="I35" s="237"/>
      <c r="J35" s="237"/>
      <c r="K35" s="237"/>
      <c r="L35" s="237"/>
      <c r="M35" s="237"/>
      <c r="N35" s="237"/>
      <c r="O35" s="237"/>
    </row>
    <row r="36" spans="1:15" customFormat="1" outlineLevel="1">
      <c r="A36" s="21"/>
      <c r="B36" s="21"/>
      <c r="C36" s="25"/>
      <c r="D36" s="20"/>
      <c r="E36" s="237" t="str">
        <f xml:space="preserve"> InpActive!E$112</f>
        <v>Consumer price index (including housing costs) - Consumer Price Index (with housing) for March</v>
      </c>
      <c r="F36" s="237">
        <f xml:space="preserve"> InpActive!F$112</f>
        <v>126.8</v>
      </c>
      <c r="G36" s="237" t="str">
        <f xml:space="preserve"> InpActive!G$112</f>
        <v>Index</v>
      </c>
      <c r="H36" s="237"/>
      <c r="I36" s="237"/>
      <c r="J36" s="237"/>
      <c r="K36" s="237"/>
      <c r="L36" s="237"/>
      <c r="M36" s="237"/>
      <c r="N36" s="237"/>
      <c r="O36" s="237"/>
    </row>
    <row r="37" spans="1:15" customFormat="1" outlineLevel="1">
      <c r="A37" s="21"/>
      <c r="B37" s="21"/>
      <c r="C37" s="25"/>
      <c r="D37" s="20"/>
      <c r="E37" s="279" t="s">
        <v>352</v>
      </c>
      <c r="F37" s="280">
        <f xml:space="preserve"> AVERAGE(F25:F36)</f>
        <v>123.04166666666664</v>
      </c>
      <c r="G37" s="279" t="s">
        <v>309</v>
      </c>
      <c r="H37" s="237"/>
      <c r="I37" s="237"/>
      <c r="J37" s="237"/>
      <c r="K37" s="237"/>
      <c r="L37" s="237"/>
      <c r="M37" s="237"/>
      <c r="N37" s="237"/>
      <c r="O37" s="237"/>
    </row>
    <row r="38" spans="1:15" customFormat="1">
      <c r="A38" s="21"/>
      <c r="B38" s="21"/>
      <c r="C38" s="25"/>
      <c r="D38" s="20"/>
    </row>
    <row r="39" spans="1:15" customFormat="1">
      <c r="A39" s="21"/>
      <c r="B39" s="21" t="s">
        <v>353</v>
      </c>
      <c r="C39" s="25"/>
      <c r="D39" s="20"/>
    </row>
    <row r="40" spans="1:15" s="112" customFormat="1" outlineLevel="1">
      <c r="A40" s="184"/>
      <c r="B40" s="184"/>
      <c r="C40" s="185"/>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55">
        <f xml:space="preserve"> InpActive!J$115</f>
        <v>107.6</v>
      </c>
      <c r="K40" s="205">
        <f xml:space="preserve"> InpActive!K$115</f>
        <v>108.6</v>
      </c>
      <c r="L40" s="205">
        <f xml:space="preserve"> InpActive!L$115</f>
        <v>110.4</v>
      </c>
      <c r="M40" s="205">
        <f xml:space="preserve"> InpActive!M$115</f>
        <v>119</v>
      </c>
      <c r="N40" s="205">
        <f xml:space="preserve"> InpActive!N$115</f>
        <v>128.30000000000001</v>
      </c>
      <c r="O40" s="205">
        <f xml:space="preserve"> InpActive!O$115</f>
        <v>132.19999999999999</v>
      </c>
    </row>
    <row r="41" spans="1:15" s="112" customFormat="1" outlineLevel="1">
      <c r="A41" s="184"/>
      <c r="B41" s="184"/>
      <c r="C41" s="185"/>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205">
        <f xml:space="preserve"> InpActive!J$116</f>
        <v>107.9</v>
      </c>
      <c r="K41" s="205">
        <f xml:space="preserve"> InpActive!K$116</f>
        <v>108.6</v>
      </c>
      <c r="L41" s="205">
        <f xml:space="preserve"> InpActive!L$116</f>
        <v>111</v>
      </c>
      <c r="M41" s="205">
        <f xml:space="preserve"> InpActive!M$116</f>
        <v>119.7</v>
      </c>
      <c r="N41" s="205">
        <f xml:space="preserve"> InpActive!N$116</f>
        <v>129.1</v>
      </c>
      <c r="O41" s="205">
        <f xml:space="preserve"> InpActive!O$116</f>
        <v>132.69999999999999</v>
      </c>
    </row>
    <row r="42" spans="1:15" s="112" customFormat="1" outlineLevel="1">
      <c r="A42" s="184"/>
      <c r="B42" s="184"/>
      <c r="C42" s="185"/>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205">
        <f xml:space="preserve"> InpActive!J$117</f>
        <v>107.9</v>
      </c>
      <c r="K42" s="205">
        <f xml:space="preserve"> InpActive!K$117</f>
        <v>108.8</v>
      </c>
      <c r="L42" s="205">
        <f xml:space="preserve"> InpActive!L$117</f>
        <v>111.4</v>
      </c>
      <c r="M42" s="205">
        <f xml:space="preserve"> InpActive!M$117</f>
        <v>120.5</v>
      </c>
      <c r="N42" s="205">
        <f xml:space="preserve"> InpActive!N$117</f>
        <v>129.4</v>
      </c>
      <c r="O42" s="205">
        <f xml:space="preserve"> InpActive!O$117</f>
        <v>133.30000000000001</v>
      </c>
    </row>
    <row r="43" spans="1:15" s="112" customFormat="1" outlineLevel="1">
      <c r="A43" s="184"/>
      <c r="B43" s="184"/>
      <c r="C43" s="185"/>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205">
        <f xml:space="preserve"> InpActive!J$118</f>
        <v>108</v>
      </c>
      <c r="K43" s="205">
        <f xml:space="preserve"> InpActive!K$118</f>
        <v>109.2</v>
      </c>
      <c r="L43" s="205">
        <f xml:space="preserve"> InpActive!L$118</f>
        <v>111.4</v>
      </c>
      <c r="M43" s="205">
        <f xml:space="preserve"> InpActive!M$118</f>
        <v>121.2</v>
      </c>
      <c r="N43" s="205">
        <f xml:space="preserve"> InpActive!N$118</f>
        <v>129</v>
      </c>
      <c r="O43" s="205">
        <f xml:space="preserve"> InpActive!O$118</f>
        <v>0</v>
      </c>
    </row>
    <row r="44" spans="1:15" s="112" customFormat="1" outlineLevel="1">
      <c r="A44" s="184"/>
      <c r="B44" s="184"/>
      <c r="C44" s="185"/>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205">
        <f xml:space="preserve"> InpActive!J$119</f>
        <v>108.3</v>
      </c>
      <c r="K44" s="205">
        <f xml:space="preserve"> InpActive!K$119</f>
        <v>108.8</v>
      </c>
      <c r="L44" s="205">
        <f xml:space="preserve"> InpActive!L$119</f>
        <v>112.1</v>
      </c>
      <c r="M44" s="205">
        <f xml:space="preserve"> InpActive!M$119</f>
        <v>121.8</v>
      </c>
      <c r="N44" s="205">
        <f xml:space="preserve"> InpActive!N$119</f>
        <v>129.4</v>
      </c>
      <c r="O44" s="205">
        <f xml:space="preserve"> InpActive!O$119</f>
        <v>0</v>
      </c>
    </row>
    <row r="45" spans="1:15" s="112" customFormat="1" outlineLevel="1">
      <c r="A45" s="184"/>
      <c r="B45" s="184"/>
      <c r="C45" s="185"/>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205">
        <f xml:space="preserve"> InpActive!J$120</f>
        <v>108.4</v>
      </c>
      <c r="K45" s="205">
        <f xml:space="preserve"> InpActive!K$120</f>
        <v>109.2</v>
      </c>
      <c r="L45" s="205">
        <f xml:space="preserve"> InpActive!L$120</f>
        <v>112.4</v>
      </c>
      <c r="M45" s="205">
        <f xml:space="preserve"> InpActive!M$120</f>
        <v>122.3</v>
      </c>
      <c r="N45" s="205">
        <f xml:space="preserve"> InpActive!N$120</f>
        <v>130.1</v>
      </c>
      <c r="O45" s="205">
        <f xml:space="preserve"> InpActive!O$120</f>
        <v>0</v>
      </c>
    </row>
    <row r="46" spans="1:15" s="112" customFormat="1" outlineLevel="1">
      <c r="A46" s="184"/>
      <c r="B46" s="184"/>
      <c r="C46" s="185"/>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205">
        <f xml:space="preserve"> InpActive!J$121</f>
        <v>108.3</v>
      </c>
      <c r="K46" s="205">
        <f xml:space="preserve"> InpActive!K$121</f>
        <v>109.2</v>
      </c>
      <c r="L46" s="205">
        <f xml:space="preserve"> InpActive!L$121</f>
        <v>113.4</v>
      </c>
      <c r="M46" s="205">
        <f xml:space="preserve"> InpActive!M$121</f>
        <v>124.3</v>
      </c>
      <c r="N46" s="205">
        <f xml:space="preserve"> InpActive!N$121</f>
        <v>130.19999999999999</v>
      </c>
      <c r="O46" s="205">
        <f xml:space="preserve"> InpActive!O$121</f>
        <v>0</v>
      </c>
    </row>
    <row r="47" spans="1:15" s="112" customFormat="1" outlineLevel="1">
      <c r="A47" s="184"/>
      <c r="B47" s="184"/>
      <c r="C47" s="185"/>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205">
        <f xml:space="preserve"> InpActive!J$122</f>
        <v>108.5</v>
      </c>
      <c r="K47" s="205">
        <f xml:space="preserve"> InpActive!K$122</f>
        <v>109.1</v>
      </c>
      <c r="L47" s="205">
        <f xml:space="preserve"> InpActive!L$122</f>
        <v>114.1</v>
      </c>
      <c r="M47" s="205">
        <f xml:space="preserve"> InpActive!M$122</f>
        <v>124.8</v>
      </c>
      <c r="N47" s="205">
        <f xml:space="preserve"> InpActive!N$122</f>
        <v>130</v>
      </c>
      <c r="O47" s="205">
        <f xml:space="preserve"> InpActive!O$122</f>
        <v>0</v>
      </c>
    </row>
    <row r="48" spans="1:15" s="112" customFormat="1" outlineLevel="1">
      <c r="A48" s="184"/>
      <c r="B48" s="184"/>
      <c r="C48" s="185"/>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205">
        <f xml:space="preserve"> InpActive!J$123</f>
        <v>108.5</v>
      </c>
      <c r="K48" s="205">
        <f xml:space="preserve"> InpActive!K$123</f>
        <v>109.4</v>
      </c>
      <c r="L48" s="205">
        <f xml:space="preserve"> InpActive!L$123</f>
        <v>114.7</v>
      </c>
      <c r="M48" s="205">
        <f xml:space="preserve"> InpActive!M$123</f>
        <v>125.3</v>
      </c>
      <c r="N48" s="205">
        <f xml:space="preserve"> InpActive!N$123</f>
        <v>130.5</v>
      </c>
      <c r="O48" s="205">
        <f xml:space="preserve"> InpActive!O$123</f>
        <v>0</v>
      </c>
    </row>
    <row r="49" spans="1:15" s="112" customFormat="1" outlineLevel="1">
      <c r="A49" s="184"/>
      <c r="B49" s="184"/>
      <c r="C49" s="185"/>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205">
        <f xml:space="preserve"> InpActive!J$124</f>
        <v>108.3</v>
      </c>
      <c r="K49" s="205">
        <f xml:space="preserve"> InpActive!K$124</f>
        <v>109.3</v>
      </c>
      <c r="L49" s="205">
        <f xml:space="preserve"> InpActive!L$124</f>
        <v>114.6</v>
      </c>
      <c r="M49" s="205">
        <f xml:space="preserve"> InpActive!M$124</f>
        <v>124.8</v>
      </c>
      <c r="N49" s="205">
        <f xml:space="preserve"> InpActive!N$124</f>
        <v>130</v>
      </c>
      <c r="O49" s="205">
        <f xml:space="preserve"> InpActive!O$124</f>
        <v>0</v>
      </c>
    </row>
    <row r="50" spans="1:15" s="112" customFormat="1" outlineLevel="1">
      <c r="A50" s="184"/>
      <c r="B50" s="184"/>
      <c r="C50" s="185"/>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205">
        <f xml:space="preserve"> InpActive!J$125</f>
        <v>108.6</v>
      </c>
      <c r="K50" s="205">
        <f xml:space="preserve"> InpActive!K$125</f>
        <v>109.4</v>
      </c>
      <c r="L50" s="205">
        <f xml:space="preserve"> InpActive!L$125</f>
        <v>115.4</v>
      </c>
      <c r="M50" s="205">
        <f xml:space="preserve"> InpActive!M$125</f>
        <v>126</v>
      </c>
      <c r="N50" s="205">
        <f xml:space="preserve"> InpActive!N$125</f>
        <v>130.80000000000001</v>
      </c>
      <c r="O50" s="205">
        <f xml:space="preserve"> InpActive!O$125</f>
        <v>0</v>
      </c>
    </row>
    <row r="51" spans="1:15" s="112" customFormat="1" outlineLevel="1">
      <c r="A51" s="184"/>
      <c r="B51" s="184"/>
      <c r="C51" s="185"/>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205">
        <f xml:space="preserve"> InpActive!J$126</f>
        <v>108.6</v>
      </c>
      <c r="K51" s="205">
        <f xml:space="preserve"> InpActive!K$126</f>
        <v>109.7</v>
      </c>
      <c r="L51" s="205">
        <f xml:space="preserve"> InpActive!L$126</f>
        <v>116.5</v>
      </c>
      <c r="M51" s="205">
        <f xml:space="preserve"> InpActive!M$126</f>
        <v>126.8</v>
      </c>
      <c r="N51" s="205">
        <f xml:space="preserve"> InpActive!N$126</f>
        <v>131.6</v>
      </c>
      <c r="O51" s="205">
        <f xml:space="preserve"> InpActive!O$126</f>
        <v>0</v>
      </c>
    </row>
    <row r="52" spans="1:15" customFormat="1" ht="4.95" customHeight="1" outlineLevel="1">
      <c r="A52" s="21"/>
      <c r="B52" s="21"/>
      <c r="C52" s="25"/>
      <c r="D52" s="20"/>
      <c r="J52" s="198"/>
      <c r="K52" s="198"/>
      <c r="L52" s="198"/>
      <c r="M52" s="198"/>
      <c r="N52" s="198"/>
      <c r="O52" s="198"/>
    </row>
    <row r="53" spans="1:15" s="188" customFormat="1" outlineLevel="1">
      <c r="A53" s="186"/>
      <c r="B53" s="186"/>
      <c r="C53" s="187"/>
      <c r="E53" s="188" t="str">
        <f xml:space="preserve"> InpActive!E$129</f>
        <v>CPIH: Assumed percentage increase for unpopulated monthly values</v>
      </c>
      <c r="F53" s="188">
        <f xml:space="preserve"> InpActive!F$129</f>
        <v>0</v>
      </c>
      <c r="G53" s="188" t="str">
        <f xml:space="preserve"> InpActive!G$129</f>
        <v>%</v>
      </c>
      <c r="H53" s="188">
        <f xml:space="preserve"> InpActive!H$129</f>
        <v>0</v>
      </c>
      <c r="J53" s="188">
        <f xml:space="preserve"> InpActive!J$129</f>
        <v>0</v>
      </c>
      <c r="K53" s="188">
        <f xml:space="preserve"> InpActive!K$129</f>
        <v>0</v>
      </c>
      <c r="L53" s="188">
        <f xml:space="preserve"> InpActive!L$129</f>
        <v>0</v>
      </c>
      <c r="M53" s="188">
        <f xml:space="preserve"> InpActive!M$129</f>
        <v>0</v>
      </c>
      <c r="N53" s="188">
        <f xml:space="preserve"> InpActive!N$129</f>
        <v>0</v>
      </c>
      <c r="O53" s="188">
        <f xml:space="preserve"> InpActive!O$129</f>
        <v>1.55E-2</v>
      </c>
    </row>
    <row r="54" spans="1:15" customFormat="1" ht="4.95" customHeight="1" outlineLevel="1">
      <c r="A54" s="21"/>
      <c r="B54" s="21"/>
      <c r="C54" s="25"/>
      <c r="D54" s="20"/>
      <c r="J54" s="198"/>
      <c r="K54" s="198"/>
      <c r="L54" s="198"/>
      <c r="M54" s="198"/>
      <c r="N54" s="198"/>
      <c r="O54" s="198"/>
    </row>
    <row r="55" spans="1:15" customFormat="1" outlineLevel="1">
      <c r="A55" s="21"/>
      <c r="B55" s="21"/>
      <c r="C55" s="25"/>
      <c r="D55" s="20"/>
      <c r="E55" t="s">
        <v>354</v>
      </c>
      <c r="G55" t="s">
        <v>309</v>
      </c>
      <c r="I55" s="189"/>
      <c r="J55" s="206">
        <f t="shared" ref="J55:J66" si="0" xml:space="preserve"> IF(J40 &gt; 0, J40, I55 * (1 + J$53))</f>
        <v>107.6</v>
      </c>
      <c r="K55" s="206">
        <f t="shared" ref="K55:K66" si="1" xml:space="preserve"> IF(K40 &gt; 0, K40, J55 * (1 + K$53))</f>
        <v>108.6</v>
      </c>
      <c r="L55" s="206">
        <f t="shared" ref="L55:O66" si="2" xml:space="preserve"> IF(L40 &gt; 0, L40, K55 * (1 + L$53))</f>
        <v>110.4</v>
      </c>
      <c r="M55" s="206">
        <f t="shared" si="2"/>
        <v>119</v>
      </c>
      <c r="N55" s="206">
        <f t="shared" si="2"/>
        <v>128.30000000000001</v>
      </c>
      <c r="O55" s="206">
        <f t="shared" si="2"/>
        <v>132.19999999999999</v>
      </c>
    </row>
    <row r="56" spans="1:15" customFormat="1" outlineLevel="1">
      <c r="A56" s="21"/>
      <c r="B56" s="21"/>
      <c r="C56" s="25"/>
      <c r="D56" s="20"/>
      <c r="E56" t="s">
        <v>355</v>
      </c>
      <c r="G56" t="s">
        <v>309</v>
      </c>
      <c r="I56" s="189"/>
      <c r="J56" s="206">
        <f t="shared" si="0"/>
        <v>107.9</v>
      </c>
      <c r="K56" s="206">
        <f t="shared" si="1"/>
        <v>108.6</v>
      </c>
      <c r="L56" s="206">
        <f t="shared" si="2"/>
        <v>111</v>
      </c>
      <c r="M56" s="206">
        <f t="shared" si="2"/>
        <v>119.7</v>
      </c>
      <c r="N56" s="206">
        <f t="shared" si="2"/>
        <v>129.1</v>
      </c>
      <c r="O56" s="206">
        <f t="shared" si="2"/>
        <v>132.69999999999999</v>
      </c>
    </row>
    <row r="57" spans="1:15" customFormat="1" outlineLevel="1">
      <c r="A57" s="21"/>
      <c r="B57" s="21"/>
      <c r="C57" s="25"/>
      <c r="D57" s="20"/>
      <c r="E57" t="s">
        <v>356</v>
      </c>
      <c r="G57" t="s">
        <v>309</v>
      </c>
      <c r="I57" s="189"/>
      <c r="J57" s="206">
        <f t="shared" si="0"/>
        <v>107.9</v>
      </c>
      <c r="K57" s="206">
        <f t="shared" si="1"/>
        <v>108.8</v>
      </c>
      <c r="L57" s="206">
        <f t="shared" si="2"/>
        <v>111.4</v>
      </c>
      <c r="M57" s="206">
        <f t="shared" si="2"/>
        <v>120.5</v>
      </c>
      <c r="N57" s="206">
        <f t="shared" si="2"/>
        <v>129.4</v>
      </c>
      <c r="O57" s="206">
        <f t="shared" si="2"/>
        <v>133.30000000000001</v>
      </c>
    </row>
    <row r="58" spans="1:15" customFormat="1" outlineLevel="1">
      <c r="A58" s="21"/>
      <c r="B58" s="21"/>
      <c r="C58" s="25"/>
      <c r="D58" s="20"/>
      <c r="E58" t="s">
        <v>357</v>
      </c>
      <c r="G58" t="s">
        <v>309</v>
      </c>
      <c r="I58" s="189"/>
      <c r="J58" s="206">
        <f t="shared" si="0"/>
        <v>108</v>
      </c>
      <c r="K58" s="206">
        <f t="shared" si="1"/>
        <v>109.2</v>
      </c>
      <c r="L58" s="206">
        <f t="shared" si="2"/>
        <v>111.4</v>
      </c>
      <c r="M58" s="206">
        <f t="shared" si="2"/>
        <v>121.2</v>
      </c>
      <c r="N58" s="206">
        <f t="shared" si="2"/>
        <v>129</v>
      </c>
      <c r="O58" s="206">
        <f t="shared" si="2"/>
        <v>130.99950000000001</v>
      </c>
    </row>
    <row r="59" spans="1:15" customFormat="1" outlineLevel="1">
      <c r="A59" s="21"/>
      <c r="B59" s="21"/>
      <c r="C59" s="25"/>
      <c r="D59" s="20"/>
      <c r="E59" t="s">
        <v>358</v>
      </c>
      <c r="G59" t="s">
        <v>309</v>
      </c>
      <c r="I59" s="189"/>
      <c r="J59" s="206">
        <f t="shared" si="0"/>
        <v>108.3</v>
      </c>
      <c r="K59" s="206">
        <f t="shared" si="1"/>
        <v>108.8</v>
      </c>
      <c r="L59" s="206">
        <f t="shared" si="2"/>
        <v>112.1</v>
      </c>
      <c r="M59" s="206">
        <f t="shared" si="2"/>
        <v>121.8</v>
      </c>
      <c r="N59" s="206">
        <f t="shared" si="2"/>
        <v>129.4</v>
      </c>
      <c r="O59" s="206">
        <f t="shared" si="2"/>
        <v>131.40570000000002</v>
      </c>
    </row>
    <row r="60" spans="1:15" customFormat="1" outlineLevel="1">
      <c r="A60" s="21"/>
      <c r="B60" s="21"/>
      <c r="C60" s="25"/>
      <c r="D60" s="20"/>
      <c r="E60" t="s">
        <v>359</v>
      </c>
      <c r="G60" t="s">
        <v>309</v>
      </c>
      <c r="I60" s="189"/>
      <c r="J60" s="206">
        <f t="shared" si="0"/>
        <v>108.4</v>
      </c>
      <c r="K60" s="206">
        <f t="shared" si="1"/>
        <v>109.2</v>
      </c>
      <c r="L60" s="206">
        <f t="shared" si="2"/>
        <v>112.4</v>
      </c>
      <c r="M60" s="206">
        <f t="shared" si="2"/>
        <v>122.3</v>
      </c>
      <c r="N60" s="206">
        <f t="shared" si="2"/>
        <v>130.1</v>
      </c>
      <c r="O60" s="206">
        <f t="shared" si="2"/>
        <v>132.11654999999999</v>
      </c>
    </row>
    <row r="61" spans="1:15" customFormat="1" outlineLevel="1">
      <c r="A61" s="21"/>
      <c r="B61" s="21"/>
      <c r="C61" s="25"/>
      <c r="D61" s="20"/>
      <c r="E61" t="s">
        <v>360</v>
      </c>
      <c r="G61" t="s">
        <v>309</v>
      </c>
      <c r="I61" s="189"/>
      <c r="J61" s="206">
        <f t="shared" si="0"/>
        <v>108.3</v>
      </c>
      <c r="K61" s="206">
        <f t="shared" si="1"/>
        <v>109.2</v>
      </c>
      <c r="L61" s="206">
        <f t="shared" si="2"/>
        <v>113.4</v>
      </c>
      <c r="M61" s="206">
        <f t="shared" si="2"/>
        <v>124.3</v>
      </c>
      <c r="N61" s="206">
        <f t="shared" si="2"/>
        <v>130.19999999999999</v>
      </c>
      <c r="O61" s="206">
        <f t="shared" si="2"/>
        <v>132.21809999999999</v>
      </c>
    </row>
    <row r="62" spans="1:15" customFormat="1" outlineLevel="1">
      <c r="A62" s="21"/>
      <c r="B62" s="21"/>
      <c r="C62" s="25"/>
      <c r="D62" s="20"/>
      <c r="E62" t="s">
        <v>361</v>
      </c>
      <c r="G62" t="s">
        <v>309</v>
      </c>
      <c r="I62" s="189"/>
      <c r="J62" s="206">
        <f t="shared" si="0"/>
        <v>108.5</v>
      </c>
      <c r="K62" s="206">
        <f t="shared" si="1"/>
        <v>109.1</v>
      </c>
      <c r="L62" s="206">
        <f t="shared" si="2"/>
        <v>114.1</v>
      </c>
      <c r="M62" s="206">
        <f t="shared" si="2"/>
        <v>124.8</v>
      </c>
      <c r="N62" s="206">
        <f t="shared" si="2"/>
        <v>130</v>
      </c>
      <c r="O62" s="206">
        <f t="shared" si="2"/>
        <v>132.01500000000001</v>
      </c>
    </row>
    <row r="63" spans="1:15" customFormat="1" outlineLevel="1">
      <c r="A63" s="21"/>
      <c r="B63" s="21"/>
      <c r="C63" s="25"/>
      <c r="D63" s="20"/>
      <c r="E63" t="s">
        <v>362</v>
      </c>
      <c r="G63" t="s">
        <v>309</v>
      </c>
      <c r="I63" s="189"/>
      <c r="J63" s="206">
        <f t="shared" si="0"/>
        <v>108.5</v>
      </c>
      <c r="K63" s="206">
        <f t="shared" si="1"/>
        <v>109.4</v>
      </c>
      <c r="L63" s="206">
        <f t="shared" si="2"/>
        <v>114.7</v>
      </c>
      <c r="M63" s="206">
        <f t="shared" si="2"/>
        <v>125.3</v>
      </c>
      <c r="N63" s="206">
        <f t="shared" si="2"/>
        <v>130.5</v>
      </c>
      <c r="O63" s="206">
        <f t="shared" si="2"/>
        <v>132.52275</v>
      </c>
    </row>
    <row r="64" spans="1:15" customFormat="1" outlineLevel="1">
      <c r="A64" s="21"/>
      <c r="B64" s="21"/>
      <c r="C64" s="25"/>
      <c r="D64" s="20"/>
      <c r="E64" t="s">
        <v>363</v>
      </c>
      <c r="G64" t="s">
        <v>309</v>
      </c>
      <c r="I64" s="189"/>
      <c r="J64" s="206">
        <f t="shared" si="0"/>
        <v>108.3</v>
      </c>
      <c r="K64" s="206">
        <f t="shared" si="1"/>
        <v>109.3</v>
      </c>
      <c r="L64" s="206">
        <f t="shared" si="2"/>
        <v>114.6</v>
      </c>
      <c r="M64" s="206">
        <f t="shared" si="2"/>
        <v>124.8</v>
      </c>
      <c r="N64" s="206">
        <f t="shared" si="2"/>
        <v>130</v>
      </c>
      <c r="O64" s="206">
        <f t="shared" si="2"/>
        <v>132.01500000000001</v>
      </c>
    </row>
    <row r="65" spans="1:15" customFormat="1" outlineLevel="1">
      <c r="A65" s="21"/>
      <c r="B65" s="21"/>
      <c r="C65" s="25"/>
      <c r="D65" s="20"/>
      <c r="E65" t="s">
        <v>364</v>
      </c>
      <c r="G65" t="s">
        <v>309</v>
      </c>
      <c r="I65" s="189"/>
      <c r="J65" s="206">
        <f t="shared" si="0"/>
        <v>108.6</v>
      </c>
      <c r="K65" s="206">
        <f t="shared" si="1"/>
        <v>109.4</v>
      </c>
      <c r="L65" s="206">
        <f t="shared" si="2"/>
        <v>115.4</v>
      </c>
      <c r="M65" s="206">
        <f t="shared" si="2"/>
        <v>126</v>
      </c>
      <c r="N65" s="206">
        <f t="shared" si="2"/>
        <v>130.80000000000001</v>
      </c>
      <c r="O65" s="206">
        <f t="shared" si="2"/>
        <v>132.82740000000001</v>
      </c>
    </row>
    <row r="66" spans="1:15" customFormat="1" outlineLevel="1">
      <c r="A66" s="21"/>
      <c r="B66" s="21"/>
      <c r="C66" s="25"/>
      <c r="D66" s="20"/>
      <c r="E66" t="s">
        <v>365</v>
      </c>
      <c r="G66" t="s">
        <v>309</v>
      </c>
      <c r="I66" s="189"/>
      <c r="J66" s="206">
        <f t="shared" si="0"/>
        <v>108.6</v>
      </c>
      <c r="K66" s="206">
        <f t="shared" si="1"/>
        <v>109.7</v>
      </c>
      <c r="L66" s="206">
        <f t="shared" si="2"/>
        <v>116.5</v>
      </c>
      <c r="M66" s="206">
        <f t="shared" si="2"/>
        <v>126.8</v>
      </c>
      <c r="N66" s="206">
        <f t="shared" si="2"/>
        <v>131.6</v>
      </c>
      <c r="O66" s="206">
        <f t="shared" si="2"/>
        <v>133.63980000000001</v>
      </c>
    </row>
    <row r="67" spans="1:15" customFormat="1" outlineLevel="1">
      <c r="A67" s="21"/>
      <c r="B67" s="21"/>
      <c r="C67" s="25"/>
      <c r="D67" s="20"/>
      <c r="J67" s="198"/>
      <c r="K67" s="198"/>
      <c r="L67" s="198"/>
      <c r="M67" s="198"/>
      <c r="N67" s="198"/>
      <c r="O67" s="198"/>
    </row>
    <row r="68" spans="1:15" customFormat="1" outlineLevel="1">
      <c r="A68" s="21"/>
      <c r="B68" s="21" t="s">
        <v>366</v>
      </c>
      <c r="C68" s="25"/>
      <c r="D68" s="20"/>
      <c r="E68" s="190"/>
      <c r="F68" s="190"/>
      <c r="G68" s="190"/>
      <c r="H68" s="190"/>
      <c r="I68" s="190"/>
      <c r="J68" s="206"/>
      <c r="K68" s="206"/>
      <c r="L68" s="206"/>
      <c r="M68" s="206"/>
      <c r="N68" s="206"/>
      <c r="O68" s="206"/>
    </row>
    <row r="69" spans="1:15" customFormat="1" outlineLevel="1">
      <c r="A69" s="21"/>
      <c r="B69" s="21"/>
      <c r="C69" s="25"/>
      <c r="D69" s="20"/>
      <c r="E69" s="190"/>
      <c r="F69" s="190"/>
      <c r="G69" s="190"/>
      <c r="H69" s="190"/>
      <c r="I69" s="190"/>
      <c r="J69" s="206"/>
      <c r="K69" s="206"/>
      <c r="L69" s="206"/>
      <c r="M69" s="206"/>
      <c r="N69" s="206"/>
      <c r="O69" s="206"/>
    </row>
    <row r="70" spans="1:15" customFormat="1" outlineLevel="1">
      <c r="A70" s="21"/>
      <c r="B70" s="21"/>
      <c r="C70" s="25"/>
      <c r="D70" s="20"/>
      <c r="E70" s="202" t="str">
        <f xml:space="preserve"> E$55</f>
        <v>CPIH: April - index</v>
      </c>
      <c r="F70" s="202">
        <f t="shared" ref="F70:O70" si="3" xml:space="preserve"> F$55</f>
        <v>0</v>
      </c>
      <c r="G70" s="202" t="str">
        <f t="shared" si="3"/>
        <v>Index</v>
      </c>
      <c r="H70" s="202">
        <f t="shared" si="3"/>
        <v>0</v>
      </c>
      <c r="I70" s="202">
        <f t="shared" si="3"/>
        <v>0</v>
      </c>
      <c r="J70" s="206">
        <f t="shared" si="3"/>
        <v>107.6</v>
      </c>
      <c r="K70" s="206">
        <f t="shared" si="3"/>
        <v>108.6</v>
      </c>
      <c r="L70" s="206">
        <f t="shared" si="3"/>
        <v>110.4</v>
      </c>
      <c r="M70" s="206">
        <f t="shared" si="3"/>
        <v>119</v>
      </c>
      <c r="N70" s="206">
        <f t="shared" si="3"/>
        <v>128.30000000000001</v>
      </c>
      <c r="O70" s="206">
        <f t="shared" si="3"/>
        <v>132.19999999999999</v>
      </c>
    </row>
    <row r="71" spans="1:15" customFormat="1" outlineLevel="1">
      <c r="A71" s="21"/>
      <c r="B71" s="21"/>
      <c r="C71" s="25"/>
      <c r="D71" s="20"/>
      <c r="E71" s="202" t="str">
        <f t="shared" ref="E71:O71" si="4" xml:space="preserve"> E$56</f>
        <v>CPIH: May - index</v>
      </c>
      <c r="F71" s="202">
        <f t="shared" si="4"/>
        <v>0</v>
      </c>
      <c r="G71" s="202" t="str">
        <f t="shared" si="4"/>
        <v>Index</v>
      </c>
      <c r="H71" s="202">
        <f xml:space="preserve"> H$56</f>
        <v>0</v>
      </c>
      <c r="I71" s="202">
        <f xml:space="preserve"> I$56</f>
        <v>0</v>
      </c>
      <c r="J71" s="206">
        <f t="shared" si="4"/>
        <v>107.9</v>
      </c>
      <c r="K71" s="206">
        <f t="shared" si="4"/>
        <v>108.6</v>
      </c>
      <c r="L71" s="206">
        <f t="shared" si="4"/>
        <v>111</v>
      </c>
      <c r="M71" s="206">
        <f t="shared" si="4"/>
        <v>119.7</v>
      </c>
      <c r="N71" s="206">
        <f t="shared" si="4"/>
        <v>129.1</v>
      </c>
      <c r="O71" s="206">
        <f t="shared" si="4"/>
        <v>132.69999999999999</v>
      </c>
    </row>
    <row r="72" spans="1:15" customFormat="1" outlineLevel="1">
      <c r="A72" s="21"/>
      <c r="B72" s="21"/>
      <c r="C72" s="25"/>
      <c r="D72" s="20"/>
      <c r="E72" s="202" t="str">
        <f t="shared" ref="E72:O72" si="5" xml:space="preserve"> E$57</f>
        <v>CPIH: June - index</v>
      </c>
      <c r="F72" s="202">
        <f t="shared" si="5"/>
        <v>0</v>
      </c>
      <c r="G72" s="202" t="str">
        <f t="shared" si="5"/>
        <v>Index</v>
      </c>
      <c r="H72" s="202">
        <f t="shared" si="5"/>
        <v>0</v>
      </c>
      <c r="I72" s="202">
        <f t="shared" si="5"/>
        <v>0</v>
      </c>
      <c r="J72" s="206">
        <f t="shared" si="5"/>
        <v>107.9</v>
      </c>
      <c r="K72" s="206">
        <f t="shared" si="5"/>
        <v>108.8</v>
      </c>
      <c r="L72" s="206">
        <f t="shared" si="5"/>
        <v>111.4</v>
      </c>
      <c r="M72" s="206">
        <f t="shared" si="5"/>
        <v>120.5</v>
      </c>
      <c r="N72" s="206">
        <f t="shared" si="5"/>
        <v>129.4</v>
      </c>
      <c r="O72" s="206">
        <f t="shared" si="5"/>
        <v>133.30000000000001</v>
      </c>
    </row>
    <row r="73" spans="1:15" customFormat="1" outlineLevel="1">
      <c r="A73" s="21"/>
      <c r="B73" s="21"/>
      <c r="C73" s="25"/>
      <c r="D73" s="20"/>
      <c r="E73" s="202" t="str">
        <f t="shared" ref="E73:O73" si="6" xml:space="preserve"> E$58</f>
        <v>CPIH: July - index</v>
      </c>
      <c r="F73" s="202">
        <f t="shared" si="6"/>
        <v>0</v>
      </c>
      <c r="G73" s="202" t="str">
        <f t="shared" si="6"/>
        <v>Index</v>
      </c>
      <c r="H73" s="202">
        <f t="shared" si="6"/>
        <v>0</v>
      </c>
      <c r="I73" s="202">
        <f t="shared" si="6"/>
        <v>0</v>
      </c>
      <c r="J73" s="206">
        <f t="shared" si="6"/>
        <v>108</v>
      </c>
      <c r="K73" s="206">
        <f t="shared" si="6"/>
        <v>109.2</v>
      </c>
      <c r="L73" s="206">
        <f t="shared" si="6"/>
        <v>111.4</v>
      </c>
      <c r="M73" s="206">
        <f t="shared" si="6"/>
        <v>121.2</v>
      </c>
      <c r="N73" s="206">
        <f t="shared" si="6"/>
        <v>129</v>
      </c>
      <c r="O73" s="206">
        <f t="shared" si="6"/>
        <v>130.99950000000001</v>
      </c>
    </row>
    <row r="74" spans="1:15" customFormat="1" outlineLevel="1">
      <c r="A74" s="21"/>
      <c r="B74" s="21"/>
      <c r="C74" s="25"/>
      <c r="D74" s="20"/>
      <c r="E74" s="202" t="str">
        <f t="shared" ref="E74:O74" si="7" xml:space="preserve"> E$59</f>
        <v>CPIH: August - index</v>
      </c>
      <c r="F74" s="202">
        <f t="shared" si="7"/>
        <v>0</v>
      </c>
      <c r="G74" s="202" t="str">
        <f t="shared" si="7"/>
        <v>Index</v>
      </c>
      <c r="H74" s="202">
        <f t="shared" si="7"/>
        <v>0</v>
      </c>
      <c r="I74" s="202">
        <f t="shared" si="7"/>
        <v>0</v>
      </c>
      <c r="J74" s="206">
        <f t="shared" si="7"/>
        <v>108.3</v>
      </c>
      <c r="K74" s="206">
        <f t="shared" si="7"/>
        <v>108.8</v>
      </c>
      <c r="L74" s="206">
        <f t="shared" si="7"/>
        <v>112.1</v>
      </c>
      <c r="M74" s="206">
        <f t="shared" si="7"/>
        <v>121.8</v>
      </c>
      <c r="N74" s="206">
        <f t="shared" si="7"/>
        <v>129.4</v>
      </c>
      <c r="O74" s="206">
        <f t="shared" si="7"/>
        <v>131.40570000000002</v>
      </c>
    </row>
    <row r="75" spans="1:15" customFormat="1" outlineLevel="1">
      <c r="A75" s="21"/>
      <c r="B75" s="21"/>
      <c r="C75" s="25"/>
      <c r="D75" s="20"/>
      <c r="E75" s="202" t="str">
        <f t="shared" ref="E75:O75" si="8" xml:space="preserve"> E$60</f>
        <v>CPIH: September- index</v>
      </c>
      <c r="F75" s="202">
        <f t="shared" si="8"/>
        <v>0</v>
      </c>
      <c r="G75" s="202" t="str">
        <f t="shared" si="8"/>
        <v>Index</v>
      </c>
      <c r="H75" s="202">
        <f t="shared" si="8"/>
        <v>0</v>
      </c>
      <c r="I75" s="202">
        <f t="shared" si="8"/>
        <v>0</v>
      </c>
      <c r="J75" s="206">
        <f t="shared" si="8"/>
        <v>108.4</v>
      </c>
      <c r="K75" s="206">
        <f t="shared" si="8"/>
        <v>109.2</v>
      </c>
      <c r="L75" s="206">
        <f t="shared" si="8"/>
        <v>112.4</v>
      </c>
      <c r="M75" s="206">
        <f t="shared" si="8"/>
        <v>122.3</v>
      </c>
      <c r="N75" s="206">
        <f t="shared" si="8"/>
        <v>130.1</v>
      </c>
      <c r="O75" s="206">
        <f t="shared" si="8"/>
        <v>132.11654999999999</v>
      </c>
    </row>
    <row r="76" spans="1:15" customFormat="1" outlineLevel="1">
      <c r="A76" s="21"/>
      <c r="B76" s="21"/>
      <c r="C76" s="25"/>
      <c r="D76" s="20"/>
      <c r="E76" s="202" t="str">
        <f t="shared" ref="E76:O76" si="9" xml:space="preserve"> E$61</f>
        <v>CPIH: October - index</v>
      </c>
      <c r="F76" s="202">
        <f t="shared" si="9"/>
        <v>0</v>
      </c>
      <c r="G76" s="202" t="str">
        <f t="shared" si="9"/>
        <v>Index</v>
      </c>
      <c r="H76" s="202">
        <f t="shared" si="9"/>
        <v>0</v>
      </c>
      <c r="I76" s="202">
        <f t="shared" si="9"/>
        <v>0</v>
      </c>
      <c r="J76" s="206">
        <f t="shared" si="9"/>
        <v>108.3</v>
      </c>
      <c r="K76" s="206">
        <f t="shared" si="9"/>
        <v>109.2</v>
      </c>
      <c r="L76" s="206">
        <f t="shared" si="9"/>
        <v>113.4</v>
      </c>
      <c r="M76" s="206">
        <f t="shared" si="9"/>
        <v>124.3</v>
      </c>
      <c r="N76" s="206">
        <f t="shared" si="9"/>
        <v>130.19999999999999</v>
      </c>
      <c r="O76" s="206">
        <f t="shared" si="9"/>
        <v>132.21809999999999</v>
      </c>
    </row>
    <row r="77" spans="1:15" customFormat="1" outlineLevel="1">
      <c r="A77" s="21"/>
      <c r="B77" s="21"/>
      <c r="C77" s="25"/>
      <c r="D77" s="20"/>
      <c r="E77" s="202" t="str">
        <f t="shared" ref="E77:O77" si="10" xml:space="preserve"> E$62</f>
        <v>CPIH: November - index</v>
      </c>
      <c r="F77" s="202">
        <f t="shared" si="10"/>
        <v>0</v>
      </c>
      <c r="G77" s="202" t="str">
        <f t="shared" si="10"/>
        <v>Index</v>
      </c>
      <c r="H77" s="202">
        <f t="shared" si="10"/>
        <v>0</v>
      </c>
      <c r="I77" s="202">
        <f t="shared" si="10"/>
        <v>0</v>
      </c>
      <c r="J77" s="206">
        <f t="shared" si="10"/>
        <v>108.5</v>
      </c>
      <c r="K77" s="206">
        <f t="shared" si="10"/>
        <v>109.1</v>
      </c>
      <c r="L77" s="206">
        <f t="shared" si="10"/>
        <v>114.1</v>
      </c>
      <c r="M77" s="206">
        <f t="shared" si="10"/>
        <v>124.8</v>
      </c>
      <c r="N77" s="206">
        <f t="shared" si="10"/>
        <v>130</v>
      </c>
      <c r="O77" s="206">
        <f t="shared" si="10"/>
        <v>132.01500000000001</v>
      </c>
    </row>
    <row r="78" spans="1:15" customFormat="1" outlineLevel="1">
      <c r="A78" s="21"/>
      <c r="B78" s="21"/>
      <c r="C78" s="25"/>
      <c r="D78" s="20"/>
      <c r="E78" s="202" t="str">
        <f t="shared" ref="E78:O78" si="11" xml:space="preserve"> E$63</f>
        <v>CPIH: December - index</v>
      </c>
      <c r="F78" s="202">
        <f t="shared" si="11"/>
        <v>0</v>
      </c>
      <c r="G78" s="202" t="str">
        <f t="shared" si="11"/>
        <v>Index</v>
      </c>
      <c r="H78" s="202">
        <f t="shared" si="11"/>
        <v>0</v>
      </c>
      <c r="I78" s="202">
        <f t="shared" si="11"/>
        <v>0</v>
      </c>
      <c r="J78" s="206">
        <f t="shared" si="11"/>
        <v>108.5</v>
      </c>
      <c r="K78" s="206">
        <f t="shared" si="11"/>
        <v>109.4</v>
      </c>
      <c r="L78" s="206">
        <f t="shared" si="11"/>
        <v>114.7</v>
      </c>
      <c r="M78" s="206">
        <f t="shared" si="11"/>
        <v>125.3</v>
      </c>
      <c r="N78" s="206">
        <f t="shared" si="11"/>
        <v>130.5</v>
      </c>
      <c r="O78" s="206">
        <f t="shared" si="11"/>
        <v>132.52275</v>
      </c>
    </row>
    <row r="79" spans="1:15" customFormat="1" outlineLevel="1">
      <c r="A79" s="21"/>
      <c r="B79" s="21"/>
      <c r="C79" s="25"/>
      <c r="D79" s="20"/>
      <c r="E79" s="202" t="str">
        <f t="shared" ref="E79:O79" si="12" xml:space="preserve"> E$64</f>
        <v>CPIH: January - index</v>
      </c>
      <c r="F79" s="202">
        <f t="shared" si="12"/>
        <v>0</v>
      </c>
      <c r="G79" s="202" t="str">
        <f t="shared" si="12"/>
        <v>Index</v>
      </c>
      <c r="H79" s="202">
        <f t="shared" si="12"/>
        <v>0</v>
      </c>
      <c r="I79" s="202">
        <f t="shared" si="12"/>
        <v>0</v>
      </c>
      <c r="J79" s="206">
        <f t="shared" si="12"/>
        <v>108.3</v>
      </c>
      <c r="K79" s="206">
        <f t="shared" si="12"/>
        <v>109.3</v>
      </c>
      <c r="L79" s="206">
        <f t="shared" si="12"/>
        <v>114.6</v>
      </c>
      <c r="M79" s="206">
        <f t="shared" si="12"/>
        <v>124.8</v>
      </c>
      <c r="N79" s="206">
        <f t="shared" si="12"/>
        <v>130</v>
      </c>
      <c r="O79" s="206">
        <f t="shared" si="12"/>
        <v>132.01500000000001</v>
      </c>
    </row>
    <row r="80" spans="1:15" customFormat="1" outlineLevel="1">
      <c r="A80" s="21"/>
      <c r="B80" s="21"/>
      <c r="C80" s="25"/>
      <c r="D80" s="20"/>
      <c r="E80" s="202" t="str">
        <f t="shared" ref="E80:O80" si="13" xml:space="preserve"> E$65</f>
        <v>CPIH: February - index</v>
      </c>
      <c r="F80" s="202">
        <f t="shared" si="13"/>
        <v>0</v>
      </c>
      <c r="G80" s="202" t="str">
        <f t="shared" si="13"/>
        <v>Index</v>
      </c>
      <c r="H80" s="202">
        <f t="shared" si="13"/>
        <v>0</v>
      </c>
      <c r="I80" s="202">
        <f t="shared" si="13"/>
        <v>0</v>
      </c>
      <c r="J80" s="206">
        <f t="shared" si="13"/>
        <v>108.6</v>
      </c>
      <c r="K80" s="206">
        <f t="shared" si="13"/>
        <v>109.4</v>
      </c>
      <c r="L80" s="206">
        <f t="shared" si="13"/>
        <v>115.4</v>
      </c>
      <c r="M80" s="206">
        <f t="shared" si="13"/>
        <v>126</v>
      </c>
      <c r="N80" s="206">
        <f t="shared" si="13"/>
        <v>130.80000000000001</v>
      </c>
      <c r="O80" s="206">
        <f t="shared" si="13"/>
        <v>132.82740000000001</v>
      </c>
    </row>
    <row r="81" spans="1:15" customFormat="1" outlineLevel="1">
      <c r="A81" s="21"/>
      <c r="B81" s="21"/>
      <c r="C81" s="25"/>
      <c r="D81" s="20"/>
      <c r="E81" s="202" t="str">
        <f t="shared" ref="E81:O81" si="14" xml:space="preserve"> E$66</f>
        <v>CPIH: March - index</v>
      </c>
      <c r="F81" s="202">
        <f t="shared" si="14"/>
        <v>0</v>
      </c>
      <c r="G81" s="202" t="str">
        <f t="shared" si="14"/>
        <v>Index</v>
      </c>
      <c r="H81" s="202">
        <f t="shared" si="14"/>
        <v>0</v>
      </c>
      <c r="I81" s="202">
        <f t="shared" si="14"/>
        <v>0</v>
      </c>
      <c r="J81" s="206">
        <f t="shared" si="14"/>
        <v>108.6</v>
      </c>
      <c r="K81" s="206">
        <f t="shared" si="14"/>
        <v>109.7</v>
      </c>
      <c r="L81" s="206">
        <f t="shared" si="14"/>
        <v>116.5</v>
      </c>
      <c r="M81" s="206">
        <f t="shared" si="14"/>
        <v>126.8</v>
      </c>
      <c r="N81" s="206">
        <f t="shared" si="14"/>
        <v>131.6</v>
      </c>
      <c r="O81" s="206">
        <f t="shared" si="14"/>
        <v>133.63980000000001</v>
      </c>
    </row>
    <row r="82" spans="1:15" customFormat="1" outlineLevel="1">
      <c r="A82" s="21"/>
      <c r="B82" s="21"/>
      <c r="C82" s="25"/>
      <c r="D82" s="20"/>
      <c r="E82" s="190" t="s">
        <v>367</v>
      </c>
      <c r="F82" s="190"/>
      <c r="G82" s="190" t="s">
        <v>309</v>
      </c>
      <c r="H82" s="190"/>
      <c r="I82" s="190"/>
      <c r="J82" s="206">
        <f xml:space="preserve"> AVERAGE(J70:J81)</f>
        <v>108.24166666666663</v>
      </c>
      <c r="K82" s="206">
        <f xml:space="preserve"> AVERAGE(K70:K81)</f>
        <v>109.10833333333335</v>
      </c>
      <c r="L82" s="206">
        <f t="shared" ref="L82:O82" si="15" xml:space="preserve"> AVERAGE(L70:L81)</f>
        <v>113.11666666666667</v>
      </c>
      <c r="M82" s="206">
        <f t="shared" si="15"/>
        <v>123.04166666666664</v>
      </c>
      <c r="N82" s="206">
        <f t="shared" si="15"/>
        <v>129.86666666666665</v>
      </c>
      <c r="O82" s="206">
        <f t="shared" si="15"/>
        <v>132.32998333333333</v>
      </c>
    </row>
    <row r="83" spans="1:15" customFormat="1">
      <c r="A83" s="21"/>
      <c r="B83" s="21"/>
      <c r="C83" s="25"/>
      <c r="D83" s="20"/>
      <c r="E83" s="190"/>
      <c r="F83" s="190"/>
      <c r="G83" s="190"/>
      <c r="H83" s="190"/>
      <c r="I83" s="190"/>
      <c r="J83" s="206"/>
      <c r="K83" s="206"/>
      <c r="L83" s="206"/>
      <c r="M83" s="206"/>
      <c r="N83" s="206"/>
      <c r="O83" s="206"/>
    </row>
    <row r="84" spans="1:15" customFormat="1">
      <c r="A84" s="21"/>
      <c r="B84" s="21" t="s">
        <v>368</v>
      </c>
      <c r="C84" s="25"/>
      <c r="D84" s="20"/>
      <c r="E84" s="190"/>
      <c r="F84" s="190"/>
      <c r="G84" s="190"/>
      <c r="H84" s="190"/>
      <c r="I84" s="190"/>
      <c r="J84" s="203"/>
      <c r="K84" s="203"/>
      <c r="L84" s="203"/>
      <c r="M84" s="203"/>
      <c r="N84" s="203"/>
      <c r="O84" s="203"/>
    </row>
    <row r="85" spans="1:15" customFormat="1" outlineLevel="1">
      <c r="A85" s="21"/>
      <c r="B85" s="21"/>
      <c r="C85" s="25"/>
      <c r="D85" s="20"/>
      <c r="E85" s="190"/>
      <c r="F85" s="190"/>
      <c r="G85" s="190"/>
      <c r="H85" s="190"/>
      <c r="I85" s="190"/>
      <c r="J85" s="203"/>
      <c r="K85" s="203"/>
      <c r="L85" s="203"/>
      <c r="M85" s="203"/>
      <c r="N85" s="203"/>
      <c r="O85" s="203"/>
    </row>
    <row r="86" spans="1:15" customFormat="1" outlineLevel="1">
      <c r="A86" s="21"/>
      <c r="B86" s="21"/>
      <c r="C86" s="25"/>
      <c r="D86" s="20"/>
      <c r="E86" s="238" t="str">
        <f t="shared" ref="E86:G86" si="16" xml:space="preserve"> E$22</f>
        <v>CPIH 2017-18 FYA - Base Year</v>
      </c>
      <c r="F86" s="256">
        <f t="shared" si="16"/>
        <v>104.21666666666665</v>
      </c>
      <c r="G86" s="238" t="str">
        <f t="shared" si="16"/>
        <v>Index</v>
      </c>
      <c r="H86" s="238"/>
      <c r="I86" s="238"/>
      <c r="J86" s="238"/>
      <c r="K86" s="238"/>
      <c r="L86" s="238"/>
      <c r="M86" s="238"/>
      <c r="N86" s="238"/>
      <c r="O86" s="238"/>
    </row>
    <row r="87" spans="1:15" customFormat="1" outlineLevel="1">
      <c r="A87" s="21"/>
      <c r="B87" s="21"/>
      <c r="C87" s="25"/>
      <c r="D87" s="20"/>
      <c r="E87" s="190" t="str">
        <f t="shared" ref="E87:O87" si="17" xml:space="preserve"> E$82</f>
        <v>CPIH: Financial year average - indices</v>
      </c>
      <c r="F87" s="206">
        <f t="shared" si="17"/>
        <v>0</v>
      </c>
      <c r="G87" s="190" t="str">
        <f t="shared" si="17"/>
        <v>Index</v>
      </c>
      <c r="H87" s="190">
        <f t="shared" si="17"/>
        <v>0</v>
      </c>
      <c r="I87" s="190">
        <f t="shared" si="17"/>
        <v>0</v>
      </c>
      <c r="J87" s="257">
        <f t="shared" si="17"/>
        <v>108.24166666666663</v>
      </c>
      <c r="K87" s="206">
        <f t="shared" si="17"/>
        <v>109.10833333333335</v>
      </c>
      <c r="L87" s="206">
        <f t="shared" si="17"/>
        <v>113.11666666666667</v>
      </c>
      <c r="M87" s="206">
        <f t="shared" si="17"/>
        <v>123.04166666666664</v>
      </c>
      <c r="N87" s="206">
        <f t="shared" si="17"/>
        <v>129.86666666666665</v>
      </c>
      <c r="O87" s="206">
        <f t="shared" si="17"/>
        <v>132.32998333333333</v>
      </c>
    </row>
    <row r="88" spans="1:15" customFormat="1" outlineLevel="1">
      <c r="A88" s="21"/>
      <c r="B88" s="21"/>
      <c r="C88" s="25"/>
      <c r="D88" s="20"/>
      <c r="E88" s="258" t="s">
        <v>369</v>
      </c>
      <c r="F88" s="190"/>
      <c r="G88" s="320" t="s">
        <v>267</v>
      </c>
      <c r="H88" s="190"/>
      <c r="I88" s="190"/>
      <c r="J88" s="258">
        <f xml:space="preserve"> IF($F86 = 0, 0, J87 / $F86)</f>
        <v>1.0386214616983847</v>
      </c>
      <c r="K88" s="239">
        <f xml:space="preserve"> IF($F86 = 0, 0, K87 / $F86)</f>
        <v>1.0469374700143934</v>
      </c>
      <c r="L88" s="239">
        <f t="shared" ref="L88:O88" si="18" xml:space="preserve"> IF($F86 = 0, 0, L87 / $F86)</f>
        <v>1.0853990084759317</v>
      </c>
      <c r="M88" s="239">
        <f t="shared" si="18"/>
        <v>1.1806332960179113</v>
      </c>
      <c r="N88" s="239">
        <f t="shared" si="18"/>
        <v>1.2461218615064769</v>
      </c>
      <c r="O88" s="239">
        <f t="shared" si="18"/>
        <v>1.2697583559891255</v>
      </c>
    </row>
    <row r="89" spans="1:15" customFormat="1">
      <c r="A89" s="21"/>
      <c r="B89" s="21"/>
      <c r="C89" s="25"/>
      <c r="D89" s="20"/>
      <c r="E89" s="239"/>
      <c r="F89" s="190"/>
      <c r="G89" s="320"/>
      <c r="H89" s="190"/>
      <c r="I89" s="190"/>
      <c r="J89" s="239"/>
      <c r="K89" s="239"/>
      <c r="L89" s="239"/>
      <c r="M89" s="239"/>
      <c r="N89" s="239"/>
      <c r="O89" s="239"/>
    </row>
    <row r="90" spans="1:15" customFormat="1">
      <c r="A90" s="21"/>
      <c r="B90" s="21"/>
      <c r="C90" s="25"/>
      <c r="D90" s="20"/>
    </row>
    <row r="91" spans="1:15" s="15" customFormat="1">
      <c r="A91" s="120" t="s">
        <v>147</v>
      </c>
      <c r="B91" s="120"/>
      <c r="C91" s="91"/>
      <c r="D91" s="91"/>
      <c r="E91" s="90"/>
      <c r="F91" s="92"/>
      <c r="G91" s="120"/>
      <c r="H91" s="120"/>
      <c r="I91" s="161"/>
      <c r="J91" s="120"/>
      <c r="K91" s="120"/>
      <c r="L91" s="120"/>
      <c r="M91" s="120"/>
      <c r="N91" s="120"/>
      <c r="O91" s="120"/>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B5B54F8A6A4546937DBCDFB256BB32" ma:contentTypeVersion="17" ma:contentTypeDescription="Create a new document." ma:contentTypeScope="" ma:versionID="e73cf219175de1a238e5200e4bc6b1cc">
  <xsd:schema xmlns:xsd="http://www.w3.org/2001/XMLSchema" xmlns:xs="http://www.w3.org/2001/XMLSchema" xmlns:p="http://schemas.microsoft.com/office/2006/metadata/properties" xmlns:ns2="f3d8d9a4-8eaf-4529-b5f4-cff56d4d83a9" xmlns:ns3="0af2e25b-6db1-4f5e-a0e8-d033b3345144" targetNamespace="http://schemas.microsoft.com/office/2006/metadata/properties" ma:root="true" ma:fieldsID="b5972ac4db23349cdd96ccb2df87e84f" ns2:_="" ns3:_="">
    <xsd:import namespace="f3d8d9a4-8eaf-4529-b5f4-cff56d4d83a9"/>
    <xsd:import namespace="0af2e25b-6db1-4f5e-a0e8-d033b334514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Commen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d8d9a4-8eaf-4529-b5f4-cff56d4d83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af5a483-fbc1-4172-a087-ecebe3f5238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Comment" ma:index="23" nillable="true" ma:displayName="Comment" ma:format="Dropdown" ma:internalName="Comment">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f2e25b-6db1-4f5e-a0e8-d033b33451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01a3cbb-c990-46f0-a936-7bcca2e24b9a}" ma:internalName="TaxCatchAll" ma:showField="CatchAllData" ma:web="0af2e25b-6db1-4f5e-a0e8-d033b33451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 xmlns="f3d8d9a4-8eaf-4529-b5f4-cff56d4d83a9" xsi:nil="true"/>
    <TaxCatchAll xmlns="0af2e25b-6db1-4f5e-a0e8-d033b3345144" xsi:nil="true"/>
    <lcf76f155ced4ddcb4097134ff3c332f xmlns="f3d8d9a4-8eaf-4529-b5f4-cff56d4d83a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0D788E-839A-465D-8619-21C941D99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d8d9a4-8eaf-4529-b5f4-cff56d4d83a9"/>
    <ds:schemaRef ds:uri="0af2e25b-6db1-4f5e-a0e8-d033b33451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D32235-72DB-4CDF-967C-A047C637338C}">
  <ds:schemaRefs>
    <ds:schemaRef ds:uri="http://schemas.microsoft.com/office/2006/metadata/properties"/>
    <ds:schemaRef ds:uri="http://schemas.microsoft.com/office/infopath/2007/PartnerControls"/>
    <ds:schemaRef ds:uri="f3d8d9a4-8eaf-4529-b5f4-cff56d4d83a9"/>
    <ds:schemaRef ds:uri="0af2e25b-6db1-4f5e-a0e8-d033b3345144"/>
  </ds:schemaRefs>
</ds:datastoreItem>
</file>

<file path=customXml/itemProps3.xml><?xml version="1.0" encoding="utf-8"?>
<ds:datastoreItem xmlns:ds="http://schemas.openxmlformats.org/officeDocument/2006/customXml" ds:itemID="{12E36DAE-5011-4A44-82E7-FE551E9B23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Style Guide</vt:lpstr>
      <vt:lpstr>ToC</vt:lpstr>
      <vt:lpstr>F_Inputs</vt:lpstr>
      <vt:lpstr>InpOverride</vt:lpstr>
      <vt:lpstr>F_InpActive</vt:lpstr>
      <vt:lpstr>InpActive</vt:lpstr>
      <vt:lpstr>Time</vt:lpstr>
      <vt:lpstr>Indexation</vt:lpstr>
      <vt:lpstr>Calc</vt:lpstr>
      <vt:lpstr>Outputs</vt:lpstr>
      <vt:lpstr>F_Outputs</vt:lpstr>
      <vt:lpstr>Calc!Print_Area</vt:lpstr>
      <vt:lpstr>F_InpActive!Print_Area</vt:lpstr>
      <vt:lpstr>F_Inputs!Print_Area</vt:lpstr>
      <vt:lpstr>F_Outputs!Print_Area</vt:lpstr>
      <vt:lpstr>Indexation!Print_Area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2020-02-28T13:59:10Z</dcterms:created>
  <dcterms:modified xsi:type="dcterms:W3CDTF">2024-08-28T05:49:38Z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4096">
    <vt:lpwstr>29</vt:lpwstr>
  </property>
  <property fmtid="{D5CDD505-2E9C-101B-9397-08002B2CF9AE}" pid="9" name="AuthorIds_UIVersion_7168">
    <vt:lpwstr>29</vt:lpwstr>
  </property>
  <property fmtid="{D5CDD505-2E9C-101B-9397-08002B2CF9AE}" pid="10" name="Stakeholder 2">
    <vt:lpwstr/>
  </property>
  <property fmtid="{D5CDD505-2E9C-101B-9397-08002B2CF9AE}" pid="11" name="ContentTypeId">
    <vt:lpwstr>0x01010049B5B54F8A6A4546937DBCDFB256BB32</vt:lpwstr>
  </property>
  <property fmtid="{D5CDD505-2E9C-101B-9397-08002B2CF9AE}" pid="12" name="AuthorIds_UIVersion_1">
    <vt:lpwstr>29</vt:lpwstr>
  </property>
  <property fmtid="{D5CDD505-2E9C-101B-9397-08002B2CF9AE}" pid="13" name="Hierarchy">
    <vt:lpwstr/>
  </property>
  <property fmtid="{D5CDD505-2E9C-101B-9397-08002B2CF9AE}" pid="14" name="Collection">
    <vt:lpwstr/>
  </property>
  <property fmtid="{D5CDD505-2E9C-101B-9397-08002B2CF9AE}" pid="15" name="AuthorIds_UIVersion_9">
    <vt:lpwstr>29</vt:lpwstr>
  </property>
  <property fmtid="{D5CDD505-2E9C-101B-9397-08002B2CF9AE}" pid="16" name="AuthorIds_UIVersion_10240">
    <vt:lpwstr>94</vt:lpwstr>
  </property>
  <property fmtid="{D5CDD505-2E9C-101B-9397-08002B2CF9AE}" pid="17" name="AuthorIds_UIVersion_10752">
    <vt:lpwstr>29</vt:lpwstr>
  </property>
  <property fmtid="{D5CDD505-2E9C-101B-9397-08002B2CF9AE}" pid="18" name="Project Code">
    <vt:lpwstr>1896;#Company performance monitoring ＆ engagement|3cbb2248-aeb0-4f5e-8833-d72f52afb8f0</vt:lpwstr>
  </property>
  <property fmtid="{D5CDD505-2E9C-101B-9397-08002B2CF9AE}" pid="19" name="AuthorIds_UIVersion_15360">
    <vt:lpwstr>29</vt:lpwstr>
  </property>
  <property fmtid="{D5CDD505-2E9C-101B-9397-08002B2CF9AE}" pid="20" name="AuthorIds_UIVersion_14336">
    <vt:lpwstr>29</vt:lpwstr>
  </property>
  <property fmtid="{D5CDD505-2E9C-101B-9397-08002B2CF9AE}" pid="21" name="AuthorIds_UIVersion_15872">
    <vt:lpwstr>2750</vt:lpwstr>
  </property>
  <property fmtid="{D5CDD505-2E9C-101B-9397-08002B2CF9AE}" pid="22" name="AuthorIds_UIVersion_14848">
    <vt:lpwstr>3431</vt:lpwstr>
  </property>
  <property fmtid="{D5CDD505-2E9C-101B-9397-08002B2CF9AE}" pid="23" name="AuthorIds_UIVersion_11264">
    <vt:lpwstr>29</vt:lpwstr>
  </property>
  <property fmtid="{D5CDD505-2E9C-101B-9397-08002B2CF9AE}" pid="24" name="AuthorIds_UIVersion_11776">
    <vt:lpwstr>193</vt:lpwstr>
  </property>
  <property fmtid="{D5CDD505-2E9C-101B-9397-08002B2CF9AE}" pid="25" name="Follow-up">
    <vt:bool>false</vt:bool>
  </property>
  <property fmtid="{D5CDD505-2E9C-101B-9397-08002B2CF9AE}" pid="26" name="AuthorIds_UIVersion_12288">
    <vt:lpwstr>29</vt:lpwstr>
  </property>
  <property fmtid="{D5CDD505-2E9C-101B-9397-08002B2CF9AE}" pid="27" name="Stakeholder">
    <vt:lpwstr>25;#Water and wastewater companies (WaSCs)|1f450446-47d1-4fe9-8d64-c249a3be1897</vt:lpwstr>
  </property>
  <property fmtid="{D5CDD505-2E9C-101B-9397-08002B2CF9AE}" pid="28" name="AuthorIds_UIVersion_10">
    <vt:lpwstr>29</vt:lpwstr>
  </property>
  <property fmtid="{D5CDD505-2E9C-101B-9397-08002B2CF9AE}" pid="29" name="Security Classification">
    <vt:lpwstr>21;#OFFICIAL|c2540f30-f875-494b-a43f-ebfb5017a6ad</vt:lpwstr>
  </property>
  <property fmtid="{D5CDD505-2E9C-101B-9397-08002B2CF9AE}" pid="30" name="AuthorIds_UIVersion_16384">
    <vt:lpwstr>29</vt:lpwstr>
  </property>
  <property fmtid="{D5CDD505-2E9C-101B-9397-08002B2CF9AE}" pid="31" name="AuthorIds_UIVersion_1024">
    <vt:lpwstr>29</vt:lpwstr>
  </property>
  <property fmtid="{D5CDD505-2E9C-101B-9397-08002B2CF9AE}" pid="32" name="AuthorIds_UIVersion_4608">
    <vt:lpwstr>870</vt:lpwstr>
  </property>
  <property fmtid="{D5CDD505-2E9C-101B-9397-08002B2CF9AE}" pid="33" name="AuthorIds_UIVersion_1536">
    <vt:lpwstr>29</vt:lpwstr>
  </property>
  <property fmtid="{D5CDD505-2E9C-101B-9397-08002B2CF9AE}" pid="34" name="AuthorIds_UIVersion_3072">
    <vt:lpwstr>29</vt:lpwstr>
  </property>
  <property fmtid="{D5CDD505-2E9C-101B-9397-08002B2CF9AE}" pid="35" name="AuthorIds_UIVersion_8">
    <vt:lpwstr>29</vt:lpwstr>
  </property>
  <property fmtid="{D5CDD505-2E9C-101B-9397-08002B2CF9AE}" pid="36" name="Asset">
    <vt:lpwstr>Standard</vt:lpwstr>
  </property>
  <property fmtid="{D5CDD505-2E9C-101B-9397-08002B2CF9AE}" pid="37" name="Stakeholder_x0020_3">
    <vt:lpwstr/>
  </property>
  <property fmtid="{D5CDD505-2E9C-101B-9397-08002B2CF9AE}" pid="38" name="Stakeholder_x0020_4">
    <vt:lpwstr/>
  </property>
  <property fmtid="{D5CDD505-2E9C-101B-9397-08002B2CF9AE}" pid="39" name="Stakeholder_x0020_2">
    <vt:lpwstr/>
  </property>
  <property fmtid="{D5CDD505-2E9C-101B-9397-08002B2CF9AE}" pid="40" name="Stakeholder_x0020_5">
    <vt:lpwstr/>
  </property>
  <property fmtid="{D5CDD505-2E9C-101B-9397-08002B2CF9AE}" pid="41" name="Stakeholder 5">
    <vt:lpwstr/>
  </property>
  <property fmtid="{D5CDD505-2E9C-101B-9397-08002B2CF9AE}" pid="42" name="Stakeholder 3">
    <vt:lpwstr/>
  </property>
  <property fmtid="{D5CDD505-2E9C-101B-9397-08002B2CF9AE}" pid="43" name="Stakeholder 4">
    <vt:lpwstr/>
  </property>
  <property fmtid="{D5CDD505-2E9C-101B-9397-08002B2CF9AE}" pid="44" name="MediaServiceImageTags">
    <vt:lpwstr/>
  </property>
  <property fmtid="{D5CDD505-2E9C-101B-9397-08002B2CF9AE}" pid="45" name="Jet Reports Function Literals">
    <vt:lpwstr>,	;	,	{	}	[@[{0}]]	1033	2057</vt:lpwstr>
  </property>
</Properties>
</file>